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udget\B&amp;A\BUDGET\84th Legislature\Monthly_Financial_Reports\2017\2017_04_Dec\Reports for Distribution\"/>
    </mc:Choice>
  </mc:AlternateContent>
  <bookViews>
    <workbookView xWindow="-20" yWindow="5990" windowWidth="24030" windowHeight="3800" tabRatio="873"/>
  </bookViews>
  <sheets>
    <sheet name="Schedule 1" sheetId="11" r:id="rId1"/>
    <sheet name="Schedule 1 Supplemental" sheetId="40" r:id="rId2"/>
    <sheet name="Schedule 2" sheetId="30" r:id="rId3"/>
    <sheet name="Schedule 3" sheetId="14" r:id="rId4"/>
    <sheet name="Schedule 4" sheetId="12" r:id="rId5"/>
    <sheet name="Schedule 5" sheetId="17" r:id="rId6"/>
    <sheet name="Fund 888" sheetId="41" r:id="rId7"/>
    <sheet name="Fund 5085" sheetId="42" r:id="rId8"/>
    <sheet name="Fund 5084" sheetId="43" r:id="rId9"/>
    <sheet name="Fund 666" sheetId="44" r:id="rId10"/>
    <sheet name="Fund 8093" sheetId="45" r:id="rId11"/>
    <sheet name="Fund 802" sheetId="46" r:id="rId12"/>
    <sheet name="Fund 0001" sheetId="47" r:id="rId13"/>
    <sheet name="Schedule 7" sheetId="18" r:id="rId14"/>
    <sheet name="Footnotes to Schedule 7" sheetId="19" state="hidden" r:id="rId15"/>
    <sheet name="Schedule 8" sheetId="26" r:id="rId16"/>
  </sheets>
  <definedNames>
    <definedName name="_1REPORT_1" localSheetId="13">#REF!</definedName>
    <definedName name="_3REPORT_1" localSheetId="6">#REF!</definedName>
    <definedName name="_3REPORT_1" localSheetId="1">#REF!</definedName>
    <definedName name="_3REPORT_1" localSheetId="2">#REF!</definedName>
    <definedName name="_3REPORT_1">#REF!</definedName>
    <definedName name="_xlnm._FilterDatabase" localSheetId="2" hidden="1">'Schedule 2'!$A$5:$N$41</definedName>
    <definedName name="_xlnm._FilterDatabase" localSheetId="3" hidden="1">'Schedule 3'!$A$5:$J$50</definedName>
    <definedName name="Capital" localSheetId="6">#REF!</definedName>
    <definedName name="Capital" localSheetId="1">#REF!</definedName>
    <definedName name="Capital" localSheetId="2">#REF!</definedName>
    <definedName name="Capital" localSheetId="13">#REF!</definedName>
    <definedName name="Capital">#REF!</definedName>
    <definedName name="Data">'Schedule 3'!$M$6:$M$44</definedName>
    <definedName name="FISCAL_YEAR" localSheetId="6">#REF!</definedName>
    <definedName name="FISCAL_YEAR" localSheetId="0">'Schedule 1'!#REF!</definedName>
    <definedName name="FISCAL_YEAR" localSheetId="1">#REF!</definedName>
    <definedName name="FISCAL_YEAR" localSheetId="2">#REF!</definedName>
    <definedName name="FISCAL_YEAR" localSheetId="3">'Schedule 3'!#REF!</definedName>
    <definedName name="FISCAL_YEAR" localSheetId="4">'Schedule 4'!#REF!</definedName>
    <definedName name="FISCAL_YEAR" localSheetId="5">'Schedule 5'!#REF!</definedName>
    <definedName name="FISCAL_YEAR" localSheetId="13">'Schedule 7'!#REF!</definedName>
    <definedName name="FISCAL_YEAR">#REF!</definedName>
    <definedName name="FISCAL_YEAR2" localSheetId="6">#REF!</definedName>
    <definedName name="FISCAL_YEAR2" localSheetId="0">'Schedule 1'!#REF!</definedName>
    <definedName name="FISCAL_YEAR2" localSheetId="2">#REF!</definedName>
    <definedName name="FISCAL_YEAR2" localSheetId="13">#REF!</definedName>
    <definedName name="FISCAL_YEAR2">#REF!</definedName>
    <definedName name="MOF_Link" localSheetId="2">#REF!</definedName>
    <definedName name="MOF_Link" localSheetId="13">#REF!</definedName>
    <definedName name="MOF_Link">#REF!</definedName>
    <definedName name="MOF_Link_Bud" localSheetId="2">#REF!</definedName>
    <definedName name="MOF_Link_Bud" localSheetId="13">#REF!</definedName>
    <definedName name="MOF_Link_Bud">#REF!</definedName>
    <definedName name="MOF_Link_Exp" localSheetId="2">#REF!</definedName>
    <definedName name="MOF_Link_Exp" localSheetId="13">#REF!</definedName>
    <definedName name="MOF_Link_Exp">#REF!</definedName>
    <definedName name="NvsASD" localSheetId="0">"V2009-03-31"</definedName>
    <definedName name="NvsASD" localSheetId="3">"V2009-03-31"</definedName>
    <definedName name="NvsASD" localSheetId="4">"V2009-03-31"</definedName>
    <definedName name="NvsASD" localSheetId="5">"V2009-03-31"</definedName>
    <definedName name="NvsASD" localSheetId="13">"V2008-12-31"</definedName>
    <definedName name="NvsASD">"V2009-02-28"</definedName>
    <definedName name="NvsAutoDrillOk">"VN"</definedName>
    <definedName name="NvsElapsedTime" localSheetId="12">0.0000347222230629995</definedName>
    <definedName name="NvsElapsedTime" localSheetId="8">0.0000694444461259991</definedName>
    <definedName name="NvsElapsedTime" localSheetId="7">0.0000694444461259991</definedName>
    <definedName name="NvsElapsedTime" localSheetId="9">0.0000347222230629995</definedName>
    <definedName name="NvsElapsedTime" localSheetId="11">0.0000115740695036948</definedName>
    <definedName name="NvsElapsedTime" localSheetId="10">0.0000347222230629995</definedName>
    <definedName name="NvsElapsedTime" localSheetId="0">0.0000925925996853039</definedName>
    <definedName name="NvsElapsedTime" localSheetId="3">0.00844907407736173</definedName>
    <definedName name="NvsElapsedTime" localSheetId="4">0.0000231481462833472</definedName>
    <definedName name="NvsElapsedTime" localSheetId="5">0.0000231481462833472</definedName>
    <definedName name="NvsElapsedTime" localSheetId="13">0.0000231481462833472</definedName>
    <definedName name="NvsElapsedTime">0.0000347222230629995</definedName>
    <definedName name="NvsEndTime" localSheetId="12">40976.4375231481</definedName>
    <definedName name="NvsEndTime" localSheetId="8">40976.4362268519</definedName>
    <definedName name="NvsEndTime" localSheetId="7">40976.4352430556</definedName>
    <definedName name="NvsEndTime" localSheetId="9">40976.437974537</definedName>
    <definedName name="NvsEndTime" localSheetId="11">40976.4384259259</definedName>
    <definedName name="NvsEndTime" localSheetId="10">40976.437974537</definedName>
    <definedName name="NvsEndTime" localSheetId="0">39939.4283333333</definedName>
    <definedName name="NvsEndTime" localSheetId="3">39939.461099537</definedName>
    <definedName name="NvsEndTime" localSheetId="4">39939.4408796296</definedName>
    <definedName name="NvsEndTime" localSheetId="5">39939.4408796296</definedName>
    <definedName name="NvsEndTime" localSheetId="13">39846.5348148148</definedName>
    <definedName name="NvsEndTime">39897.4423148148</definedName>
    <definedName name="NvsInstLang">"VENG"</definedName>
    <definedName name="NvsInstSpec" localSheetId="8">"%,FBUDGET_REF,TBUDGET_REF,NALL"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12">"M"</definedName>
    <definedName name="NvsSheetType" localSheetId="8">"M"</definedName>
    <definedName name="NvsSheetType" localSheetId="7">"M"</definedName>
    <definedName name="NvsSheetType" localSheetId="9">"M"</definedName>
    <definedName name="NvsSheetType" localSheetId="11">"M"</definedName>
    <definedName name="NvsSheetType" localSheetId="10">"M"</definedName>
    <definedName name="NvsSheetType" localSheetId="6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13">"M"</definedName>
    <definedName name="NvsTransLed">"VN"</definedName>
    <definedName name="NvsTreeASD" localSheetId="0">"V2009-03-31"</definedName>
    <definedName name="NvsTreeASD" localSheetId="3">"V2009-03-31"</definedName>
    <definedName name="NvsTreeASD" localSheetId="4">"V2009-03-31"</definedName>
    <definedName name="NvsTreeASD" localSheetId="5">"V2009-03-31"</definedName>
    <definedName name="NvsTreeASD" localSheetId="13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6">#REF!</definedName>
    <definedName name="PERIOD_ENDING" localSheetId="0">'Schedule 1'!#REF!</definedName>
    <definedName name="PERIOD_ENDING" localSheetId="1">#REF!</definedName>
    <definedName name="PERIOD_ENDING" localSheetId="2">#REF!</definedName>
    <definedName name="PERIOD_ENDING" localSheetId="3">'Schedule 3'!#REF!</definedName>
    <definedName name="PERIOD_ENDING" localSheetId="4">'Schedule 4'!#REF!</definedName>
    <definedName name="PERIOD_ENDING" localSheetId="5">'Schedule 5'!#REF!</definedName>
    <definedName name="PERIOD_ENDING" localSheetId="13">'Schedule 7'!#REF!</definedName>
    <definedName name="PERIOD_ENDING">#REF!</definedName>
    <definedName name="PERIOD_ENDING2" localSheetId="6">#REF!</definedName>
    <definedName name="PERIOD_ENDING2" localSheetId="0">'Schedule 1'!#REF!</definedName>
    <definedName name="PERIOD_ENDING2" localSheetId="2">#REF!</definedName>
    <definedName name="PERIOD_ENDING2" localSheetId="13">#REF!</definedName>
    <definedName name="PERIOD_ENDING2">#REF!</definedName>
    <definedName name="_xlnm.Print_Area" localSheetId="14">'Footnotes to Schedule 7'!$A$1:$C$15</definedName>
    <definedName name="_xlnm.Print_Area" localSheetId="12">'Fund 0001'!$A$1:$O$33</definedName>
    <definedName name="_xlnm.Print_Area" localSheetId="8">'Fund 5084'!$A$1:$N$42</definedName>
    <definedName name="_xlnm.Print_Area" localSheetId="7">'Fund 5085'!$A$1:$N$35</definedName>
    <definedName name="_xlnm.Print_Area" localSheetId="9">'Fund 666'!$A$1:$N$34</definedName>
    <definedName name="_xlnm.Print_Area" localSheetId="11">'Fund 802'!$A$1:$N$30</definedName>
    <definedName name="_xlnm.Print_Area" localSheetId="10">'Fund 8093'!$A$1:$N$33</definedName>
    <definedName name="_xlnm.Print_Area" localSheetId="6">'Fund 888'!$A$1:$N$35</definedName>
    <definedName name="_xlnm.Print_Area" localSheetId="0">'Schedule 1'!$A$1:$L$56</definedName>
    <definedName name="_xlnm.Print_Area" localSheetId="2">'Schedule 2'!$A$1:$H$46</definedName>
    <definedName name="_xlnm.Print_Area" localSheetId="3">'Schedule 3'!$A$1:$J$56</definedName>
    <definedName name="_xlnm.Print_Area" localSheetId="4">'Schedule 4'!$A$1:$N$44</definedName>
    <definedName name="_xlnm.Print_Area" localSheetId="5">'Schedule 5'!$A$1:$N$46</definedName>
    <definedName name="_xlnm.Print_Area" localSheetId="13">'Schedule 7'!$A$1:$L$36</definedName>
    <definedName name="_xlnm.Print_Titles" localSheetId="0">'Schedule 1'!$1:$3</definedName>
    <definedName name="_xlnm.Print_Titles" localSheetId="1">'Schedule 1 Supplemental'!$A:$B</definedName>
    <definedName name="_xlnm.Print_Titles" localSheetId="2">'Schedule 2'!$1:$3</definedName>
    <definedName name="_xlnm.Print_Titles" localSheetId="3">'Schedule 3'!$1:$3</definedName>
    <definedName name="_xlnm.Print_Titles" localSheetId="4">'Schedule 4'!$1:$5</definedName>
    <definedName name="_xlnm.Print_Titles" localSheetId="5">'Schedule 5'!$1:$4</definedName>
    <definedName name="REPORT" localSheetId="6">#REF!</definedName>
    <definedName name="REPORT" localSheetId="1">#REF!</definedName>
    <definedName name="REPORT" localSheetId="2">#REF!</definedName>
    <definedName name="REPORT" localSheetId="13">#REF!</definedName>
    <definedName name="REPORT">#REF!</definedName>
    <definedName name="TCM">#REF!</definedName>
    <definedName name="Z_46622DE0_E91A_4302_BCA7_5EE9B6F39336_.wvu.Rows" localSheetId="13" hidden="1">'Schedule 7'!$22:$23</definedName>
    <definedName name="Z_8F8E0CD0_CBCE_40E8_A79C_FFB34B5A61AC_.wvu.Rows" localSheetId="13" hidden="1">'Schedule 7'!$22:$23</definedName>
  </definedNames>
  <calcPr calcId="152511"/>
</workbook>
</file>

<file path=xl/calcChain.xml><?xml version="1.0" encoding="utf-8"?>
<calcChain xmlns="http://schemas.openxmlformats.org/spreadsheetml/2006/main">
  <c r="N23" i="42" l="1"/>
  <c r="N17" i="42"/>
  <c r="N33" i="42"/>
  <c r="N31" i="42"/>
  <c r="M23" i="42" l="1"/>
  <c r="L23" i="42"/>
  <c r="K23" i="42"/>
  <c r="J23" i="42"/>
  <c r="I23" i="42"/>
  <c r="H23" i="42"/>
  <c r="G23" i="42"/>
  <c r="F23" i="42"/>
  <c r="E23" i="42"/>
  <c r="C9" i="42"/>
  <c r="D9" i="42" s="1"/>
  <c r="E9" i="42" s="1"/>
  <c r="AE23" i="40" l="1"/>
  <c r="AD19" i="40"/>
  <c r="AE6" i="40"/>
  <c r="AE7" i="40"/>
  <c r="D8" i="11" l="1"/>
  <c r="D41" i="30" l="1"/>
  <c r="G40" i="30"/>
  <c r="G41" i="30" s="1"/>
  <c r="F40" i="30"/>
  <c r="F41" i="30" s="1"/>
  <c r="E40" i="30"/>
  <c r="D40" i="30"/>
  <c r="C40" i="30"/>
  <c r="C41" i="30" s="1"/>
  <c r="H39" i="30"/>
  <c r="H40" i="30" s="1"/>
  <c r="G38" i="30"/>
  <c r="F38" i="30"/>
  <c r="E38" i="30"/>
  <c r="E41" i="30" s="1"/>
  <c r="D38" i="30"/>
  <c r="C38" i="30"/>
  <c r="H37" i="30"/>
  <c r="H36" i="30"/>
  <c r="H35" i="30"/>
  <c r="H34" i="30"/>
  <c r="H38" i="30" s="1"/>
  <c r="H33" i="30"/>
  <c r="G33" i="30"/>
  <c r="F33" i="30"/>
  <c r="E33" i="30"/>
  <c r="D33" i="30"/>
  <c r="C33" i="30"/>
  <c r="H32" i="30"/>
  <c r="G31" i="30"/>
  <c r="F31" i="30"/>
  <c r="E31" i="30"/>
  <c r="D31" i="30"/>
  <c r="C31" i="30"/>
  <c r="H30" i="30"/>
  <c r="H29" i="30"/>
  <c r="H28" i="30"/>
  <c r="H31" i="30" s="1"/>
  <c r="G27" i="30"/>
  <c r="F27" i="30"/>
  <c r="E27" i="30"/>
  <c r="D27" i="30"/>
  <c r="C27" i="30"/>
  <c r="H26" i="30"/>
  <c r="H25" i="30"/>
  <c r="H24" i="30"/>
  <c r="H23" i="30"/>
  <c r="H27" i="30" s="1"/>
  <c r="H22" i="30"/>
  <c r="H21" i="30"/>
  <c r="G20" i="30"/>
  <c r="F20" i="30"/>
  <c r="E20" i="30"/>
  <c r="D20" i="30"/>
  <c r="C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20" i="30" s="1"/>
  <c r="G7" i="30"/>
  <c r="F7" i="30"/>
  <c r="E7" i="30"/>
  <c r="D7" i="30"/>
  <c r="C7" i="30"/>
  <c r="H6" i="30"/>
  <c r="H7" i="30" s="1"/>
  <c r="H41" i="30" l="1"/>
  <c r="AE14" i="40" l="1"/>
  <c r="AE18" i="40" l="1"/>
  <c r="D19" i="40"/>
  <c r="E19" i="40"/>
  <c r="F19" i="40"/>
  <c r="G19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C19" i="40"/>
  <c r="M25" i="47" l="1"/>
  <c r="L25" i="47"/>
  <c r="K25" i="47"/>
  <c r="J25" i="47"/>
  <c r="I25" i="47"/>
  <c r="H25" i="47"/>
  <c r="G25" i="47"/>
  <c r="F25" i="47"/>
  <c r="E25" i="47"/>
  <c r="D25" i="47"/>
  <c r="C25" i="47"/>
  <c r="B25" i="47"/>
  <c r="N22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N15" i="47"/>
  <c r="N14" i="47"/>
  <c r="N13" i="47"/>
  <c r="C9" i="47"/>
  <c r="D9" i="47" s="1"/>
  <c r="M23" i="46"/>
  <c r="L23" i="46"/>
  <c r="K23" i="46"/>
  <c r="J23" i="46"/>
  <c r="I23" i="46"/>
  <c r="H23" i="46"/>
  <c r="G23" i="46"/>
  <c r="F23" i="46"/>
  <c r="E23" i="46"/>
  <c r="D23" i="46"/>
  <c r="C20" i="46"/>
  <c r="B20" i="46"/>
  <c r="B23" i="46" s="1"/>
  <c r="M16" i="46"/>
  <c r="L16" i="46"/>
  <c r="K16" i="46"/>
  <c r="J16" i="46"/>
  <c r="I16" i="46"/>
  <c r="H16" i="46"/>
  <c r="G16" i="46"/>
  <c r="F16" i="46"/>
  <c r="E16" i="46"/>
  <c r="D16" i="46"/>
  <c r="C16" i="46"/>
  <c r="B16" i="46"/>
  <c r="N13" i="46"/>
  <c r="N16" i="46" s="1"/>
  <c r="C9" i="46"/>
  <c r="D9" i="46" s="1"/>
  <c r="D25" i="46" s="1"/>
  <c r="M28" i="45"/>
  <c r="L28" i="45"/>
  <c r="K28" i="45"/>
  <c r="J28" i="45"/>
  <c r="I28" i="45"/>
  <c r="H28" i="45"/>
  <c r="G28" i="45"/>
  <c r="F28" i="45"/>
  <c r="E28" i="45"/>
  <c r="D28" i="45"/>
  <c r="C28" i="45"/>
  <c r="B28" i="45"/>
  <c r="N25" i="45"/>
  <c r="M21" i="45"/>
  <c r="L21" i="45"/>
  <c r="K21" i="45"/>
  <c r="J21" i="45"/>
  <c r="I21" i="45"/>
  <c r="H21" i="45"/>
  <c r="G21" i="45"/>
  <c r="F21" i="45"/>
  <c r="E21" i="45"/>
  <c r="D21" i="45"/>
  <c r="C21" i="45"/>
  <c r="B21" i="45"/>
  <c r="N18" i="45"/>
  <c r="N17" i="45"/>
  <c r="N16" i="45"/>
  <c r="N15" i="45"/>
  <c r="N14" i="45"/>
  <c r="N13" i="45"/>
  <c r="C9" i="45"/>
  <c r="D9" i="45" s="1"/>
  <c r="M30" i="44"/>
  <c r="L30" i="44"/>
  <c r="K30" i="44"/>
  <c r="J30" i="44"/>
  <c r="I30" i="44"/>
  <c r="H30" i="44"/>
  <c r="G30" i="44"/>
  <c r="F30" i="44"/>
  <c r="M23" i="44"/>
  <c r="L23" i="44"/>
  <c r="K23" i="44"/>
  <c r="J23" i="44"/>
  <c r="I23" i="44"/>
  <c r="H23" i="44"/>
  <c r="G23" i="44"/>
  <c r="F23" i="44"/>
  <c r="E23" i="44"/>
  <c r="E27" i="44" s="1"/>
  <c r="E30" i="44" s="1"/>
  <c r="D23" i="44"/>
  <c r="D27" i="44" s="1"/>
  <c r="D30" i="44" s="1"/>
  <c r="C23" i="44"/>
  <c r="C27" i="44" s="1"/>
  <c r="C30" i="44" s="1"/>
  <c r="B23" i="44"/>
  <c r="N21" i="44"/>
  <c r="N20" i="44"/>
  <c r="N19" i="44"/>
  <c r="N18" i="44"/>
  <c r="N17" i="44"/>
  <c r="N16" i="44"/>
  <c r="N15" i="44"/>
  <c r="N14" i="44"/>
  <c r="N13" i="44"/>
  <c r="C9" i="44"/>
  <c r="D9" i="44" s="1"/>
  <c r="D32" i="44" s="1"/>
  <c r="M35" i="43"/>
  <c r="L35" i="43"/>
  <c r="K35" i="43"/>
  <c r="J35" i="43"/>
  <c r="I35" i="43"/>
  <c r="H35" i="43"/>
  <c r="G35" i="43"/>
  <c r="F35" i="43"/>
  <c r="E35" i="43"/>
  <c r="D35" i="43"/>
  <c r="C35" i="43"/>
  <c r="B35" i="43"/>
  <c r="N32" i="43"/>
  <c r="N31" i="43"/>
  <c r="N30" i="43"/>
  <c r="N29" i="43"/>
  <c r="N28" i="43"/>
  <c r="N27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N20" i="43"/>
  <c r="N19" i="43"/>
  <c r="N18" i="43"/>
  <c r="N15" i="43"/>
  <c r="N14" i="43"/>
  <c r="N13" i="43"/>
  <c r="C9" i="43"/>
  <c r="D9" i="43" s="1"/>
  <c r="M31" i="42"/>
  <c r="L31" i="42"/>
  <c r="K31" i="42"/>
  <c r="J31" i="42"/>
  <c r="I31" i="42"/>
  <c r="H31" i="42"/>
  <c r="G31" i="42"/>
  <c r="F31" i="42"/>
  <c r="E31" i="42"/>
  <c r="D31" i="42"/>
  <c r="C31" i="42"/>
  <c r="B31" i="42"/>
  <c r="N28" i="42"/>
  <c r="N27" i="42"/>
  <c r="D23" i="42"/>
  <c r="C23" i="42"/>
  <c r="B23" i="42"/>
  <c r="N16" i="42"/>
  <c r="N15" i="42"/>
  <c r="N14" i="42"/>
  <c r="N13" i="42"/>
  <c r="M27" i="41"/>
  <c r="L27" i="41"/>
  <c r="K27" i="41"/>
  <c r="J27" i="41"/>
  <c r="I27" i="41"/>
  <c r="H27" i="41"/>
  <c r="G27" i="41"/>
  <c r="F27" i="41"/>
  <c r="E27" i="41"/>
  <c r="D27" i="41"/>
  <c r="C27" i="41"/>
  <c r="B27" i="41"/>
  <c r="N24" i="41"/>
  <c r="N27" i="41" s="1"/>
  <c r="M20" i="41"/>
  <c r="L20" i="41"/>
  <c r="K20" i="41"/>
  <c r="J20" i="41"/>
  <c r="J29" i="41" s="1"/>
  <c r="I20" i="41"/>
  <c r="H20" i="41"/>
  <c r="G20" i="41"/>
  <c r="F20" i="41"/>
  <c r="E20" i="41"/>
  <c r="D20" i="41"/>
  <c r="C20" i="41"/>
  <c r="B20" i="41"/>
  <c r="B29" i="41" s="1"/>
  <c r="N16" i="41"/>
  <c r="N15" i="41"/>
  <c r="N14" i="41"/>
  <c r="N13" i="41"/>
  <c r="C9" i="41"/>
  <c r="D9" i="41" s="1"/>
  <c r="E9" i="41" s="1"/>
  <c r="F9" i="41" s="1"/>
  <c r="G9" i="41" s="1"/>
  <c r="H9" i="41" s="1"/>
  <c r="I9" i="41" s="1"/>
  <c r="J9" i="41" s="1"/>
  <c r="K9" i="41" s="1"/>
  <c r="L9" i="41" s="1"/>
  <c r="M9" i="41" s="1"/>
  <c r="N9" i="41" s="1"/>
  <c r="D33" i="42" l="1"/>
  <c r="B27" i="47"/>
  <c r="C33" i="42"/>
  <c r="D37" i="43"/>
  <c r="B30" i="45"/>
  <c r="B37" i="43"/>
  <c r="E9" i="45"/>
  <c r="F9" i="45" s="1"/>
  <c r="F30" i="45" s="1"/>
  <c r="D30" i="45"/>
  <c r="F9" i="42"/>
  <c r="G9" i="42" s="1"/>
  <c r="C30" i="45"/>
  <c r="B25" i="46"/>
  <c r="N20" i="46"/>
  <c r="N23" i="43"/>
  <c r="E9" i="44"/>
  <c r="B33" i="42"/>
  <c r="N35" i="43"/>
  <c r="N25" i="47"/>
  <c r="D29" i="41"/>
  <c r="H29" i="41"/>
  <c r="L29" i="41"/>
  <c r="M29" i="41"/>
  <c r="E29" i="41"/>
  <c r="I29" i="41"/>
  <c r="F29" i="41"/>
  <c r="N18" i="47"/>
  <c r="N27" i="47" s="1"/>
  <c r="E32" i="44"/>
  <c r="N23" i="44"/>
  <c r="N20" i="41"/>
  <c r="N29" i="41" s="1"/>
  <c r="C29" i="41"/>
  <c r="G29" i="41"/>
  <c r="K29" i="41"/>
  <c r="E9" i="43"/>
  <c r="F9" i="44"/>
  <c r="B27" i="44"/>
  <c r="N21" i="45"/>
  <c r="C32" i="44"/>
  <c r="C37" i="43"/>
  <c r="G9" i="45"/>
  <c r="N28" i="45"/>
  <c r="E9" i="47"/>
  <c r="D27" i="47"/>
  <c r="E9" i="46"/>
  <c r="C23" i="46"/>
  <c r="N23" i="46" s="1"/>
  <c r="C27" i="47"/>
  <c r="F33" i="42" l="1"/>
  <c r="E30" i="45"/>
  <c r="E33" i="42"/>
  <c r="C25" i="46"/>
  <c r="G9" i="44"/>
  <c r="F32" i="44"/>
  <c r="E25" i="46"/>
  <c r="F9" i="46"/>
  <c r="H9" i="42"/>
  <c r="G33" i="42"/>
  <c r="F9" i="43"/>
  <c r="E37" i="43"/>
  <c r="G30" i="45"/>
  <c r="H9" i="45"/>
  <c r="N27" i="44"/>
  <c r="B30" i="44"/>
  <c r="E27" i="47"/>
  <c r="F9" i="47"/>
  <c r="F27" i="47" l="1"/>
  <c r="G9" i="47"/>
  <c r="I9" i="45"/>
  <c r="H30" i="45"/>
  <c r="I9" i="42"/>
  <c r="H33" i="42"/>
  <c r="G32" i="44"/>
  <c r="H9" i="44"/>
  <c r="N30" i="44"/>
  <c r="B32" i="44"/>
  <c r="G9" i="46"/>
  <c r="F25" i="46"/>
  <c r="G9" i="43"/>
  <c r="F37" i="43"/>
  <c r="H9" i="46" l="1"/>
  <c r="G25" i="46"/>
  <c r="I30" i="45"/>
  <c r="J9" i="45"/>
  <c r="H9" i="47"/>
  <c r="G27" i="47"/>
  <c r="G37" i="43"/>
  <c r="H9" i="43"/>
  <c r="I33" i="42"/>
  <c r="J9" i="42"/>
  <c r="I9" i="44"/>
  <c r="H32" i="44"/>
  <c r="J33" i="42" l="1"/>
  <c r="K9" i="42"/>
  <c r="I9" i="47"/>
  <c r="H27" i="47"/>
  <c r="H25" i="46"/>
  <c r="I9" i="46"/>
  <c r="H37" i="43"/>
  <c r="I9" i="43"/>
  <c r="J30" i="45"/>
  <c r="K9" i="45"/>
  <c r="I32" i="44"/>
  <c r="J9" i="44"/>
  <c r="K30" i="45" l="1"/>
  <c r="L9" i="45"/>
  <c r="L9" i="42"/>
  <c r="K33" i="42"/>
  <c r="K9" i="44"/>
  <c r="J32" i="44"/>
  <c r="J9" i="43"/>
  <c r="I37" i="43"/>
  <c r="I25" i="46"/>
  <c r="J9" i="46"/>
  <c r="I27" i="47"/>
  <c r="J9" i="47"/>
  <c r="M9" i="45" l="1"/>
  <c r="L30" i="45"/>
  <c r="J27" i="47"/>
  <c r="K9" i="47"/>
  <c r="K9" i="43"/>
  <c r="J37" i="43"/>
  <c r="M9" i="42"/>
  <c r="L33" i="42"/>
  <c r="K9" i="46"/>
  <c r="J25" i="46"/>
  <c r="K32" i="44"/>
  <c r="L9" i="44"/>
  <c r="M9" i="44" l="1"/>
  <c r="L32" i="44"/>
  <c r="L9" i="47"/>
  <c r="K27" i="47"/>
  <c r="N9" i="42"/>
  <c r="M33" i="42"/>
  <c r="L9" i="46"/>
  <c r="K25" i="46"/>
  <c r="K37" i="43"/>
  <c r="L9" i="43"/>
  <c r="M30" i="45"/>
  <c r="N9" i="45"/>
  <c r="N30" i="45" s="1"/>
  <c r="L25" i="46" l="1"/>
  <c r="M9" i="46"/>
  <c r="M9" i="47"/>
  <c r="L27" i="47"/>
  <c r="M9" i="43"/>
  <c r="L37" i="43"/>
  <c r="M32" i="44"/>
  <c r="N9" i="44"/>
  <c r="N32" i="44" s="1"/>
  <c r="M27" i="47" l="1"/>
  <c r="N9" i="47"/>
  <c r="M25" i="46"/>
  <c r="N9" i="46"/>
  <c r="N25" i="46" s="1"/>
  <c r="N9" i="43"/>
  <c r="N37" i="43" s="1"/>
  <c r="M37" i="43"/>
  <c r="E28" i="18" l="1"/>
  <c r="E30" i="18"/>
  <c r="E23" i="18"/>
  <c r="E21" i="18"/>
  <c r="C23" i="40" l="1"/>
  <c r="D23" i="40"/>
  <c r="E23" i="40"/>
  <c r="G23" i="40"/>
  <c r="H23" i="40"/>
  <c r="I23" i="40"/>
  <c r="J23" i="40"/>
  <c r="K23" i="40"/>
  <c r="L23" i="40"/>
  <c r="M23" i="40"/>
  <c r="O23" i="40"/>
  <c r="Q23" i="40"/>
  <c r="S23" i="40"/>
  <c r="T23" i="40"/>
  <c r="U23" i="40"/>
  <c r="W23" i="40"/>
  <c r="Y23" i="40"/>
  <c r="AA23" i="40"/>
  <c r="AB23" i="40"/>
  <c r="AC23" i="40"/>
  <c r="AE22" i="40"/>
  <c r="AE21" i="40"/>
  <c r="AE20" i="40"/>
  <c r="AD23" i="40"/>
  <c r="Z23" i="40"/>
  <c r="X23" i="40"/>
  <c r="V23" i="40"/>
  <c r="R23" i="40"/>
  <c r="P23" i="40"/>
  <c r="N23" i="40"/>
  <c r="F23" i="40"/>
  <c r="AE17" i="40"/>
  <c r="AE16" i="40"/>
  <c r="AE15" i="40"/>
  <c r="AE13" i="40"/>
  <c r="AE12" i="40"/>
  <c r="AE11" i="40"/>
  <c r="AE10" i="40"/>
  <c r="AE9" i="40"/>
  <c r="AE8" i="40"/>
  <c r="D5" i="11" l="1"/>
  <c r="G34" i="11"/>
  <c r="G7" i="11"/>
  <c r="G29" i="11"/>
  <c r="G43" i="11"/>
  <c r="G53" i="11"/>
  <c r="G56" i="11" s="1"/>
  <c r="AE19" i="40"/>
  <c r="C9" i="18" l="1"/>
  <c r="G21" i="11" l="1"/>
  <c r="G46" i="11" l="1"/>
  <c r="G48" i="11" s="1"/>
  <c r="K12" i="14" l="1"/>
  <c r="K14" i="14"/>
  <c r="K16" i="14"/>
  <c r="K18" i="14"/>
  <c r="K20" i="14"/>
  <c r="K49" i="14"/>
  <c r="K55" i="14"/>
  <c r="G21" i="18" l="1"/>
  <c r="G23" i="18" s="1"/>
  <c r="I21" i="18"/>
  <c r="I23" i="18" s="1"/>
  <c r="I28" i="18"/>
  <c r="I30" i="18" s="1"/>
  <c r="G28" i="18"/>
  <c r="G30" i="18" s="1"/>
  <c r="D20" i="18"/>
  <c r="M20" i="18" l="1"/>
  <c r="D39" i="11"/>
  <c r="D40" i="11"/>
  <c r="D41" i="11"/>
  <c r="D44" i="11"/>
  <c r="D38" i="11"/>
  <c r="D35" i="11"/>
  <c r="D31" i="11"/>
  <c r="D32" i="11"/>
  <c r="D30" i="11"/>
  <c r="D23" i="11"/>
  <c r="D24" i="11"/>
  <c r="D25" i="11"/>
  <c r="D26" i="11"/>
  <c r="D27" i="11"/>
  <c r="D22" i="11"/>
  <c r="D9" i="11"/>
  <c r="D10" i="11"/>
  <c r="D11" i="11"/>
  <c r="D12" i="11"/>
  <c r="D13" i="11"/>
  <c r="D14" i="11"/>
  <c r="D15" i="11"/>
  <c r="D16" i="11"/>
  <c r="D17" i="11"/>
  <c r="D18" i="11"/>
  <c r="D19" i="11"/>
  <c r="M50" i="11" l="1"/>
  <c r="M49" i="11"/>
  <c r="M47" i="11"/>
  <c r="M45" i="11"/>
  <c r="M42" i="11"/>
  <c r="M36" i="11"/>
  <c r="M33" i="11"/>
  <c r="M28" i="11"/>
  <c r="M20" i="11"/>
  <c r="M6" i="11"/>
  <c r="L28" i="18" l="1"/>
  <c r="C48" i="14" l="1"/>
  <c r="C9" i="19" l="1"/>
  <c r="C28" i="18" l="1"/>
  <c r="C15" i="19" l="1"/>
  <c r="C7" i="11" l="1"/>
  <c r="C21" i="11"/>
  <c r="C29" i="11"/>
  <c r="C34" i="11"/>
  <c r="C37" i="11"/>
  <c r="C43" i="11"/>
  <c r="C46" i="11"/>
  <c r="C53" i="11"/>
  <c r="C56" i="11" s="1"/>
  <c r="C48" i="11" l="1"/>
  <c r="C30" i="18"/>
  <c r="L30" i="18"/>
  <c r="M26" i="18"/>
  <c r="M25" i="18"/>
  <c r="M24" i="18"/>
  <c r="M22" i="18"/>
  <c r="C21" i="18"/>
  <c r="C23" i="18" s="1"/>
  <c r="C54" i="14"/>
  <c r="C17" i="14"/>
  <c r="C13" i="14"/>
  <c r="D43" i="11" l="1"/>
  <c r="D46" i="11"/>
  <c r="D7" i="11"/>
  <c r="D21" i="11"/>
  <c r="D34" i="11"/>
  <c r="D37" i="11"/>
  <c r="D29" i="11"/>
  <c r="C19" i="14"/>
  <c r="C56" i="14" s="1"/>
  <c r="D9" i="18" l="1"/>
  <c r="D19" i="18"/>
  <c r="D17" i="18"/>
  <c r="D12" i="18"/>
  <c r="D18" i="18"/>
  <c r="D15" i="18"/>
  <c r="M15" i="18" s="1"/>
  <c r="D10" i="18"/>
  <c r="D13" i="18"/>
  <c r="D14" i="18"/>
  <c r="M14" i="18" s="1"/>
  <c r="D11" i="18"/>
  <c r="D16" i="18"/>
  <c r="D48" i="11"/>
  <c r="M11" i="18" l="1"/>
  <c r="M17" i="18"/>
  <c r="M13" i="18"/>
  <c r="M16" i="18"/>
  <c r="M9" i="18"/>
  <c r="M18" i="18"/>
  <c r="M10" i="18"/>
  <c r="M12" i="18"/>
  <c r="M19" i="18"/>
  <c r="D8" i="18" l="1"/>
  <c r="D21" i="18" s="1"/>
  <c r="D27" i="18"/>
  <c r="D28" i="18" s="1"/>
  <c r="D29" i="18"/>
  <c r="M29" i="18" s="1"/>
  <c r="M27" i="18" l="1"/>
  <c r="M28" i="18"/>
  <c r="D30" i="18"/>
  <c r="M8" i="18"/>
  <c r="M30" i="18" l="1"/>
  <c r="M21" i="18"/>
  <c r="D23" i="18"/>
  <c r="M23" i="18" s="1"/>
  <c r="F42" i="17" l="1"/>
  <c r="I48" i="14"/>
  <c r="D26" i="14"/>
  <c r="K26" i="14" s="1"/>
  <c r="D35" i="14"/>
  <c r="K35" i="14" s="1"/>
  <c r="L10" i="11"/>
  <c r="M10" i="11"/>
  <c r="L18" i="12"/>
  <c r="N18" i="12" s="1"/>
  <c r="J29" i="11"/>
  <c r="M14" i="11"/>
  <c r="L14" i="11"/>
  <c r="L13" i="17"/>
  <c r="N13" i="17" s="1"/>
  <c r="J40" i="12"/>
  <c r="L27" i="12"/>
  <c r="N27" i="12" s="1"/>
  <c r="J46" i="14"/>
  <c r="L32" i="17"/>
  <c r="N32" i="17" s="1"/>
  <c r="M27" i="11"/>
  <c r="L27" i="11"/>
  <c r="L37" i="12"/>
  <c r="N37" i="12" s="1"/>
  <c r="G22" i="12"/>
  <c r="M31" i="11"/>
  <c r="L31" i="11"/>
  <c r="L37" i="17"/>
  <c r="N37" i="17" s="1"/>
  <c r="K29" i="11"/>
  <c r="I40" i="12"/>
  <c r="J11" i="14"/>
  <c r="L28" i="17"/>
  <c r="N28" i="17" s="1"/>
  <c r="M40" i="17"/>
  <c r="F33" i="17"/>
  <c r="J42" i="12"/>
  <c r="J33" i="12"/>
  <c r="L26" i="17"/>
  <c r="N26" i="17" s="1"/>
  <c r="K9" i="12"/>
  <c r="H40" i="17"/>
  <c r="F29" i="12"/>
  <c r="I17" i="14"/>
  <c r="F9" i="17"/>
  <c r="D10" i="14"/>
  <c r="K10" i="14" s="1"/>
  <c r="H22" i="12"/>
  <c r="M15" i="11"/>
  <c r="L15" i="11"/>
  <c r="L27" i="17"/>
  <c r="N27" i="17" s="1"/>
  <c r="J40" i="17"/>
  <c r="J22" i="12"/>
  <c r="L25" i="12"/>
  <c r="N25" i="12" s="1"/>
  <c r="J29" i="12"/>
  <c r="J29" i="14"/>
  <c r="G29" i="17"/>
  <c r="K28" i="18"/>
  <c r="K30" i="18" s="1"/>
  <c r="K42" i="12"/>
  <c r="E42" i="17"/>
  <c r="L41" i="17"/>
  <c r="L42" i="17" s="1"/>
  <c r="G42" i="12"/>
  <c r="I29" i="12"/>
  <c r="D24" i="14"/>
  <c r="K24" i="14" s="1"/>
  <c r="L23" i="11"/>
  <c r="M23" i="11"/>
  <c r="J52" i="14"/>
  <c r="C42" i="12"/>
  <c r="L39" i="12"/>
  <c r="N39" i="12" s="1"/>
  <c r="J43" i="14"/>
  <c r="D37" i="14"/>
  <c r="K37" i="14" s="1"/>
  <c r="L13" i="11"/>
  <c r="M13" i="11"/>
  <c r="M22" i="11"/>
  <c r="I29" i="11"/>
  <c r="M29" i="11" s="1"/>
  <c r="L22" i="11"/>
  <c r="M24" i="11"/>
  <c r="L24" i="11"/>
  <c r="J47" i="14"/>
  <c r="M33" i="12"/>
  <c r="L8" i="17"/>
  <c r="L9" i="17" s="1"/>
  <c r="E9" i="17"/>
  <c r="L28" i="12"/>
  <c r="N28" i="12" s="1"/>
  <c r="G9" i="17"/>
  <c r="D52" i="14"/>
  <c r="K52" i="14" s="1"/>
  <c r="L20" i="12"/>
  <c r="N20" i="12" s="1"/>
  <c r="G29" i="12"/>
  <c r="M35" i="11"/>
  <c r="L35" i="11"/>
  <c r="L37" i="11" s="1"/>
  <c r="I37" i="11"/>
  <c r="M37" i="11" s="1"/>
  <c r="K21" i="18"/>
  <c r="K23" i="18" s="1"/>
  <c r="D41" i="14"/>
  <c r="K41" i="14" s="1"/>
  <c r="J42" i="17"/>
  <c r="H40" i="12"/>
  <c r="H48" i="14"/>
  <c r="C40" i="17"/>
  <c r="D45" i="14"/>
  <c r="K45" i="14" s="1"/>
  <c r="K35" i="12"/>
  <c r="G54" i="14"/>
  <c r="J50" i="14"/>
  <c r="D46" i="14"/>
  <c r="K46" i="14" s="1"/>
  <c r="D36" i="14"/>
  <c r="K36" i="14" s="1"/>
  <c r="F33" i="12"/>
  <c r="L23" i="12"/>
  <c r="E29" i="12"/>
  <c r="G17" i="14"/>
  <c r="J15" i="14"/>
  <c r="J17" i="14" s="1"/>
  <c r="D35" i="17"/>
  <c r="J38" i="14"/>
  <c r="M9" i="17"/>
  <c r="I33" i="12"/>
  <c r="I22" i="12"/>
  <c r="L39" i="17"/>
  <c r="N39" i="17" s="1"/>
  <c r="E33" i="17"/>
  <c r="L30" i="17"/>
  <c r="K22" i="17"/>
  <c r="K53" i="11"/>
  <c r="K56" i="11" s="1"/>
  <c r="L38" i="17"/>
  <c r="N38" i="17" s="1"/>
  <c r="L15" i="17"/>
  <c r="N15" i="17" s="1"/>
  <c r="J29" i="17"/>
  <c r="J9" i="17"/>
  <c r="H9" i="17"/>
  <c r="L14" i="17"/>
  <c r="N14" i="17" s="1"/>
  <c r="I54" i="14"/>
  <c r="C9" i="17"/>
  <c r="N8" i="17"/>
  <c r="N9" i="17" s="1"/>
  <c r="H42" i="12"/>
  <c r="D29" i="12"/>
  <c r="L31" i="17"/>
  <c r="N31" i="17" s="1"/>
  <c r="E22" i="12"/>
  <c r="L10" i="12"/>
  <c r="I35" i="17"/>
  <c r="D33" i="17"/>
  <c r="D11" i="14"/>
  <c r="K11" i="14" s="1"/>
  <c r="J23" i="14"/>
  <c r="H54" i="14"/>
  <c r="E42" i="12"/>
  <c r="L41" i="12"/>
  <c r="L42" i="12" s="1"/>
  <c r="L10" i="17"/>
  <c r="E22" i="17"/>
  <c r="L23" i="17"/>
  <c r="E29" i="17"/>
  <c r="J31" i="14"/>
  <c r="J27" i="14"/>
  <c r="C9" i="12"/>
  <c r="J46" i="11"/>
  <c r="D30" i="14"/>
  <c r="K30" i="14" s="1"/>
  <c r="I13" i="14"/>
  <c r="L44" i="11"/>
  <c r="L46" i="11" s="1"/>
  <c r="I46" i="11"/>
  <c r="M46" i="11" s="1"/>
  <c r="M44" i="11"/>
  <c r="G33" i="12"/>
  <c r="M38" i="11"/>
  <c r="L38" i="11"/>
  <c r="I43" i="11"/>
  <c r="D53" i="14"/>
  <c r="K53" i="14" s="1"/>
  <c r="M11" i="11"/>
  <c r="L11" i="11"/>
  <c r="C35" i="12"/>
  <c r="J7" i="11"/>
  <c r="L21" i="17"/>
  <c r="N21" i="17" s="1"/>
  <c r="I22" i="17"/>
  <c r="J24" i="14"/>
  <c r="M12" i="11"/>
  <c r="L12" i="11"/>
  <c r="H9" i="12"/>
  <c r="D9" i="17"/>
  <c r="F42" i="12"/>
  <c r="G22" i="17"/>
  <c r="D27" i="14"/>
  <c r="K27" i="14" s="1"/>
  <c r="I9" i="17"/>
  <c r="J34" i="14"/>
  <c r="J32" i="14"/>
  <c r="D34" i="14"/>
  <c r="K34" i="14" s="1"/>
  <c r="L21" i="18"/>
  <c r="L23" i="18" s="1"/>
  <c r="L11" i="12"/>
  <c r="N11" i="12" s="1"/>
  <c r="J39" i="14"/>
  <c r="L32" i="12"/>
  <c r="N32" i="12" s="1"/>
  <c r="M9" i="11"/>
  <c r="L9" i="11"/>
  <c r="D28" i="14"/>
  <c r="K28" i="14" s="1"/>
  <c r="C22" i="17"/>
  <c r="N10" i="17"/>
  <c r="L25" i="17"/>
  <c r="N25" i="17" s="1"/>
  <c r="G9" i="12"/>
  <c r="G13" i="14"/>
  <c r="J8" i="14"/>
  <c r="J30" i="14"/>
  <c r="F40" i="17"/>
  <c r="D51" i="14"/>
  <c r="K51" i="14" s="1"/>
  <c r="K29" i="12"/>
  <c r="G35" i="12"/>
  <c r="K21" i="11"/>
  <c r="L17" i="17"/>
  <c r="N17" i="17" s="1"/>
  <c r="D23" i="14"/>
  <c r="K23" i="14" s="1"/>
  <c r="M35" i="12"/>
  <c r="D44" i="14"/>
  <c r="K44" i="14" s="1"/>
  <c r="F9" i="12"/>
  <c r="L14" i="12"/>
  <c r="N14" i="12" s="1"/>
  <c r="M42" i="17"/>
  <c r="I7" i="11"/>
  <c r="M7" i="11" s="1"/>
  <c r="M5" i="11"/>
  <c r="L5" i="11"/>
  <c r="L7" i="11" s="1"/>
  <c r="I33" i="17"/>
  <c r="C40" i="12"/>
  <c r="J34" i="11"/>
  <c r="J9" i="12"/>
  <c r="M40" i="11"/>
  <c r="L40" i="11"/>
  <c r="M42" i="12"/>
  <c r="J44" i="14"/>
  <c r="H42" i="17"/>
  <c r="L16" i="12"/>
  <c r="N16" i="12" s="1"/>
  <c r="I35" i="12"/>
  <c r="L26" i="11"/>
  <c r="M26" i="11"/>
  <c r="J37" i="14"/>
  <c r="M30" i="11"/>
  <c r="I34" i="11"/>
  <c r="M34" i="11" s="1"/>
  <c r="L30" i="11"/>
  <c r="I9" i="12"/>
  <c r="K33" i="12"/>
  <c r="L11" i="17"/>
  <c r="N11" i="17" s="1"/>
  <c r="L24" i="17"/>
  <c r="N24" i="17" s="1"/>
  <c r="J21" i="18"/>
  <c r="J23" i="18" s="1"/>
  <c r="D47" i="14"/>
  <c r="K47" i="14" s="1"/>
  <c r="M29" i="12"/>
  <c r="J10" i="14"/>
  <c r="I42" i="17"/>
  <c r="D35" i="12"/>
  <c r="D33" i="12"/>
  <c r="C22" i="12"/>
  <c r="H35" i="17"/>
  <c r="D25" i="14"/>
  <c r="K25" i="14" s="1"/>
  <c r="D9" i="14"/>
  <c r="K9" i="14" s="1"/>
  <c r="L21" i="12"/>
  <c r="N21" i="12" s="1"/>
  <c r="C42" i="17"/>
  <c r="N41" i="17"/>
  <c r="N42" i="17" s="1"/>
  <c r="E9" i="12"/>
  <c r="L8" i="12"/>
  <c r="L9" i="12" s="1"/>
  <c r="L41" i="11"/>
  <c r="M41" i="11"/>
  <c r="L13" i="12"/>
  <c r="N13" i="12" s="1"/>
  <c r="J33" i="14"/>
  <c r="H22" i="17"/>
  <c r="L18" i="17"/>
  <c r="N18" i="17" s="1"/>
  <c r="K37" i="11"/>
  <c r="J22" i="17"/>
  <c r="M19" i="11"/>
  <c r="L19" i="11"/>
  <c r="K43" i="11"/>
  <c r="J42" i="14"/>
  <c r="K29" i="17"/>
  <c r="J53" i="14"/>
  <c r="K9" i="17"/>
  <c r="L31" i="12"/>
  <c r="N31" i="12" s="1"/>
  <c r="M32" i="11"/>
  <c r="L32" i="11"/>
  <c r="M35" i="17"/>
  <c r="L19" i="17"/>
  <c r="N19" i="17" s="1"/>
  <c r="M22" i="17"/>
  <c r="D9" i="12"/>
  <c r="J41" i="14"/>
  <c r="G40" i="17"/>
  <c r="K7" i="11"/>
  <c r="J22" i="14"/>
  <c r="D40" i="12"/>
  <c r="M25" i="11"/>
  <c r="L25" i="11"/>
  <c r="L17" i="12"/>
  <c r="N17" i="12" s="1"/>
  <c r="H13" i="14"/>
  <c r="J35" i="17"/>
  <c r="G48" i="14"/>
  <c r="J21" i="14"/>
  <c r="L12" i="12"/>
  <c r="N12" i="12" s="1"/>
  <c r="K42" i="17"/>
  <c r="L54" i="11"/>
  <c r="D54" i="11"/>
  <c r="M54" i="11" s="1"/>
  <c r="H29" i="17"/>
  <c r="M40" i="12"/>
  <c r="J28" i="14"/>
  <c r="D8" i="14"/>
  <c r="F13" i="14"/>
  <c r="J25" i="14"/>
  <c r="D50" i="14"/>
  <c r="F54" i="14"/>
  <c r="D15" i="14"/>
  <c r="D17" i="14" s="1"/>
  <c r="F17" i="14"/>
  <c r="K34" i="11"/>
  <c r="K35" i="17"/>
  <c r="I40" i="17"/>
  <c r="J9" i="14"/>
  <c r="G40" i="12"/>
  <c r="L52" i="11"/>
  <c r="D52" i="11"/>
  <c r="M52" i="11" s="1"/>
  <c r="F40" i="12"/>
  <c r="F44" i="12" s="1"/>
  <c r="L20" i="17"/>
  <c r="N20" i="17" s="1"/>
  <c r="L19" i="12"/>
  <c r="N19" i="12" s="1"/>
  <c r="D22" i="17"/>
  <c r="G42" i="17"/>
  <c r="L26" i="12"/>
  <c r="N26" i="12" s="1"/>
  <c r="F35" i="12"/>
  <c r="D38" i="14"/>
  <c r="K38" i="14" s="1"/>
  <c r="G35" i="17"/>
  <c r="E40" i="17"/>
  <c r="L36" i="17"/>
  <c r="L40" i="17" s="1"/>
  <c r="D42" i="12"/>
  <c r="J33" i="17"/>
  <c r="L38" i="12"/>
  <c r="N38" i="12" s="1"/>
  <c r="F35" i="17"/>
  <c r="M29" i="17"/>
  <c r="C33" i="12"/>
  <c r="N23" i="12"/>
  <c r="C29" i="12"/>
  <c r="J51" i="14"/>
  <c r="D39" i="14"/>
  <c r="K39" i="14" s="1"/>
  <c r="L34" i="17"/>
  <c r="L35" i="17" s="1"/>
  <c r="E35" i="17"/>
  <c r="K40" i="17"/>
  <c r="K40" i="12"/>
  <c r="L55" i="11"/>
  <c r="D55" i="11"/>
  <c r="M55" i="11" s="1"/>
  <c r="K46" i="11"/>
  <c r="C35" i="17"/>
  <c r="N34" i="17"/>
  <c r="N35" i="17" s="1"/>
  <c r="L24" i="12"/>
  <c r="N24" i="12" s="1"/>
  <c r="D40" i="14"/>
  <c r="K40" i="14" s="1"/>
  <c r="J40" i="14"/>
  <c r="M9" i="12"/>
  <c r="L16" i="11"/>
  <c r="M16" i="11"/>
  <c r="D29" i="14"/>
  <c r="K29" i="14" s="1"/>
  <c r="L16" i="17"/>
  <c r="N16" i="17" s="1"/>
  <c r="L36" i="12"/>
  <c r="E40" i="12"/>
  <c r="K22" i="12"/>
  <c r="J28" i="18"/>
  <c r="J30" i="18" s="1"/>
  <c r="J45" i="14"/>
  <c r="E35" i="12"/>
  <c r="L34" i="12"/>
  <c r="L35" i="12" s="1"/>
  <c r="J35" i="14"/>
  <c r="J36" i="14"/>
  <c r="L8" i="11"/>
  <c r="L21" i="11" s="1"/>
  <c r="M8" i="11"/>
  <c r="I21" i="11"/>
  <c r="M21" i="11" s="1"/>
  <c r="H33" i="12"/>
  <c r="F29" i="17"/>
  <c r="H35" i="12"/>
  <c r="D31" i="14"/>
  <c r="K31" i="14" s="1"/>
  <c r="H33" i="17"/>
  <c r="I29" i="17"/>
  <c r="L15" i="12"/>
  <c r="N15" i="12" s="1"/>
  <c r="D40" i="17"/>
  <c r="F22" i="12"/>
  <c r="D42" i="14"/>
  <c r="K42" i="14" s="1"/>
  <c r="I42" i="12"/>
  <c r="D42" i="17"/>
  <c r="D29" i="17"/>
  <c r="K33" i="17"/>
  <c r="D51" i="11"/>
  <c r="M51" i="11" s="1"/>
  <c r="L51" i="11"/>
  <c r="I53" i="11"/>
  <c r="M17" i="11"/>
  <c r="L17" i="11"/>
  <c r="L12" i="17"/>
  <c r="N12" i="17" s="1"/>
  <c r="G33" i="17"/>
  <c r="D22" i="14"/>
  <c r="K22" i="14" s="1"/>
  <c r="L39" i="11"/>
  <c r="M39" i="11"/>
  <c r="D43" i="14"/>
  <c r="K43" i="14" s="1"/>
  <c r="D22" i="12"/>
  <c r="D32" i="14"/>
  <c r="K32" i="14" s="1"/>
  <c r="E33" i="12"/>
  <c r="L30" i="12"/>
  <c r="L33" i="12" s="1"/>
  <c r="J53" i="11"/>
  <c r="J56" i="11" s="1"/>
  <c r="J21" i="11"/>
  <c r="C33" i="17"/>
  <c r="N30" i="17"/>
  <c r="N33" i="17" s="1"/>
  <c r="J35" i="12"/>
  <c r="H17" i="14"/>
  <c r="H19" i="14" s="1"/>
  <c r="L18" i="11"/>
  <c r="M18" i="11"/>
  <c r="J37" i="11"/>
  <c r="H29" i="12"/>
  <c r="D33" i="14"/>
  <c r="K33" i="14" s="1"/>
  <c r="D21" i="14"/>
  <c r="K21" i="14" s="1"/>
  <c r="F48" i="14"/>
  <c r="M22" i="12"/>
  <c r="N23" i="17"/>
  <c r="N29" i="17" s="1"/>
  <c r="C29" i="17"/>
  <c r="M33" i="17"/>
  <c r="J43" i="11"/>
  <c r="J48" i="11" s="1"/>
  <c r="J26" i="14"/>
  <c r="F22" i="17"/>
  <c r="D13" i="14" l="1"/>
  <c r="F19" i="14"/>
  <c r="D54" i="14"/>
  <c r="K54" i="14" s="1"/>
  <c r="D19" i="14"/>
  <c r="D44" i="17"/>
  <c r="N29" i="12"/>
  <c r="F56" i="14"/>
  <c r="D44" i="12"/>
  <c r="K48" i="11"/>
  <c r="K8" i="14"/>
  <c r="N8" i="12"/>
  <c r="N9" i="12" s="1"/>
  <c r="J54" i="14"/>
  <c r="N36" i="17"/>
  <c r="N40" i="17" s="1"/>
  <c r="K44" i="12"/>
  <c r="I44" i="12"/>
  <c r="J44" i="12"/>
  <c r="N30" i="12"/>
  <c r="N33" i="12" s="1"/>
  <c r="E44" i="17"/>
  <c r="J48" i="14"/>
  <c r="J13" i="14"/>
  <c r="J19" i="14" s="1"/>
  <c r="N22" i="17"/>
  <c r="L29" i="17"/>
  <c r="L44" i="17" s="1"/>
  <c r="G19" i="14"/>
  <c r="K17" i="14"/>
  <c r="G56" i="14"/>
  <c r="C44" i="17"/>
  <c r="L29" i="11"/>
  <c r="N41" i="12"/>
  <c r="I19" i="14"/>
  <c r="I56" i="14" s="1"/>
  <c r="M44" i="17"/>
  <c r="E44" i="12"/>
  <c r="K44" i="17"/>
  <c r="M44" i="12"/>
  <c r="C44" i="12"/>
  <c r="F44" i="17"/>
  <c r="K13" i="14"/>
  <c r="N34" i="12"/>
  <c r="N35" i="12" s="1"/>
  <c r="I48" i="11"/>
  <c r="M48" i="11" s="1"/>
  <c r="M43" i="11"/>
  <c r="H56" i="14"/>
  <c r="N42" i="12"/>
  <c r="J44" i="17"/>
  <c r="D48" i="14"/>
  <c r="K48" i="14" s="1"/>
  <c r="I56" i="11"/>
  <c r="D53" i="11"/>
  <c r="D56" i="11" s="1"/>
  <c r="L53" i="11"/>
  <c r="L56" i="11" s="1"/>
  <c r="N36" i="12"/>
  <c r="N40" i="12" s="1"/>
  <c r="L40" i="12"/>
  <c r="I44" i="17"/>
  <c r="G44" i="17"/>
  <c r="L34" i="11"/>
  <c r="G44" i="12"/>
  <c r="L43" i="11"/>
  <c r="L22" i="17"/>
  <c r="N10" i="12"/>
  <c r="N22" i="12" s="1"/>
  <c r="L22" i="12"/>
  <c r="L33" i="17"/>
  <c r="K15" i="14"/>
  <c r="L29" i="12"/>
  <c r="K50" i="14"/>
  <c r="H44" i="12"/>
  <c r="H44" i="17"/>
  <c r="D56" i="14" l="1"/>
  <c r="K56" i="14" s="1"/>
  <c r="K19" i="14"/>
  <c r="L44" i="12"/>
  <c r="M56" i="11"/>
  <c r="N44" i="12"/>
  <c r="N44" i="17"/>
  <c r="L48" i="11"/>
  <c r="M53" i="11"/>
  <c r="J56" i="14"/>
</calcChain>
</file>

<file path=xl/sharedStrings.xml><?xml version="1.0" encoding="utf-8"?>
<sst xmlns="http://schemas.openxmlformats.org/spreadsheetml/2006/main" count="906" uniqueCount="438">
  <si>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</si>
  <si>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</si>
  <si>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</si>
  <si>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</si>
  <si>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</si>
  <si>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</si>
  <si>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</si>
  <si>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</si>
  <si>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</si>
  <si>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</si>
  <si>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</si>
  <si>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</si>
  <si>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</si>
  <si>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</si>
  <si>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</si>
  <si>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</si>
  <si>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</si>
  <si>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</si>
  <si>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</si>
  <si>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</si>
  <si>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</si>
  <si>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</si>
  <si>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</si>
  <si>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</si>
  <si>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</si>
  <si>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</si>
  <si>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</si>
  <si>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</si>
  <si>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</si>
  <si>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</si>
  <si>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</si>
  <si>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</si>
  <si>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</si>
  <si>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</si>
  <si>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</si>
  <si>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</si>
  <si>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</si>
  <si>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</si>
  <si>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</si>
  <si>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</si>
  <si>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</si>
  <si>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</si>
  <si>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</si>
  <si>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</si>
  <si>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</si>
  <si>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</si>
  <si>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</si>
  <si>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</si>
  <si>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</si>
  <si>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</si>
  <si>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</si>
  <si>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</si>
  <si>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</si>
  <si>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</si>
  <si>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</si>
  <si>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</si>
  <si>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</si>
  <si>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</si>
  <si>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</si>
  <si>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</si>
  <si>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</si>
  <si>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</si>
  <si>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</si>
  <si>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</si>
  <si>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</si>
  <si>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</si>
  <si>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</si>
  <si>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</si>
  <si>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</si>
  <si>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</si>
  <si>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</si>
  <si>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</si>
  <si>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</si>
  <si>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</si>
  <si>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</si>
  <si>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</si>
  <si>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</si>
  <si>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</si>
  <si>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</si>
  <si>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</si>
  <si>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</si>
  <si>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</si>
  <si>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</si>
  <si>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</si>
  <si>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</si>
  <si>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</si>
  <si>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</si>
  <si>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</si>
  <si>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</si>
  <si>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</si>
  <si>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</si>
  <si>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</si>
  <si>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</si>
  <si>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</si>
  <si>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</si>
  <si>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</si>
  <si>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</si>
  <si>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</si>
  <si>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</si>
  <si>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</si>
  <si>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</si>
  <si>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</si>
  <si>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</si>
  <si>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</si>
  <si>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</si>
  <si>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</si>
  <si>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</si>
  <si>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</si>
  <si>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</si>
  <si>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</si>
  <si>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</si>
  <si>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</si>
  <si>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</si>
  <si>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</si>
  <si>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</si>
  <si>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</si>
  <si>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</si>
  <si>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</si>
  <si>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</si>
  <si>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</si>
  <si>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</si>
  <si>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</si>
  <si>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</si>
  <si>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</si>
  <si>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</si>
  <si>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</si>
  <si>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</si>
  <si>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</si>
  <si>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</si>
  <si>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</si>
  <si>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</si>
  <si>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</si>
  <si>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</si>
  <si>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</si>
  <si>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</si>
  <si>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</si>
  <si>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</si>
  <si>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</si>
  <si>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</si>
  <si>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</si>
  <si>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</si>
  <si>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</si>
  <si>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</si>
  <si>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</si>
  <si>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</si>
  <si>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</si>
  <si>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</si>
  <si>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</si>
  <si>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</si>
  <si>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</si>
  <si>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</si>
  <si>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</si>
  <si>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</si>
  <si>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</si>
  <si>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</si>
  <si>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</si>
  <si>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</si>
  <si>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</si>
  <si>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</si>
  <si>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</si>
  <si>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</si>
  <si>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</si>
  <si>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</si>
  <si>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</si>
  <si>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</si>
  <si>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</si>
  <si>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</si>
  <si>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</si>
  <si>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</si>
  <si>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</si>
  <si>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</si>
  <si>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</si>
  <si>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</si>
  <si>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</si>
  <si>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</si>
  <si>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</si>
  <si>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</si>
  <si>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Compter Devices Lease Payments</t>
  </si>
  <si>
    <t>IMPACT Upgrades</t>
  </si>
  <si>
    <t xml:space="preserve">Software Licenses </t>
  </si>
  <si>
    <t>CLASS Upgrades</t>
  </si>
  <si>
    <t>Casework System Modernization and Accessibility</t>
  </si>
  <si>
    <t>Current Month Notes:</t>
  </si>
  <si>
    <t>0802</t>
  </si>
  <si>
    <t>License Plate Trust Fund</t>
  </si>
  <si>
    <t>G</t>
  </si>
  <si>
    <t>Average Number of Children (FTE) Served in Paid Foster Care per Month*</t>
  </si>
  <si>
    <t>*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</si>
  <si>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</si>
  <si>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</si>
  <si>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</si>
  <si>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</si>
  <si>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</si>
  <si>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</si>
  <si>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</si>
  <si>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</si>
  <si>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</si>
  <si>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</si>
  <si>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</si>
  <si>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</si>
  <si>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</si>
  <si>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</si>
  <si>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</si>
  <si>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</si>
  <si>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</si>
  <si>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</si>
  <si>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</si>
  <si>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</si>
  <si>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</si>
  <si>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</si>
  <si>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</si>
  <si>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</si>
  <si>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</si>
  <si>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**</t>
  </si>
  <si>
    <t>Art IX, Sec 13.01, Federal Funds/Block Grants (2016-17 GAA) Fed Ent</t>
  </si>
  <si>
    <t>E</t>
  </si>
  <si>
    <t>A</t>
  </si>
  <si>
    <t>Projections Provided by HHSC System Forecasting.</t>
  </si>
  <si>
    <t>Title IVE Waiver</t>
  </si>
  <si>
    <t>Subtotal, Goal G: Agency-Wide Automated Systems</t>
  </si>
  <si>
    <t>Administrative Systems</t>
  </si>
  <si>
    <t>PEI Databases</t>
  </si>
  <si>
    <t>Refresh Smart Phones</t>
  </si>
  <si>
    <t>FINDRS</t>
  </si>
  <si>
    <t>Cybersecurity Advancement</t>
  </si>
  <si>
    <t>TITLE IVE WAIVER</t>
  </si>
  <si>
    <t>93.505.000</t>
  </si>
  <si>
    <t>93.505.001</t>
  </si>
  <si>
    <t>MIECHV Home Visiting Program</t>
  </si>
  <si>
    <t>Hm Visiting Grnt-Competitive</t>
  </si>
  <si>
    <t>Art IX, Sec 13.01, Federal Funds/Block Grants (2016-17 GAA)</t>
  </si>
  <si>
    <t>Data Through the End of September 2016</t>
  </si>
  <si>
    <t>FY 2017 Monthly Financial Report: Strategy Budget and Variance, All Funds</t>
  </si>
  <si>
    <t>Conf. Comm. Appropriated</t>
  </si>
  <si>
    <t>54001</t>
  </si>
  <si>
    <t>54002</t>
  </si>
  <si>
    <t>54003</t>
  </si>
  <si>
    <t>54004</t>
  </si>
  <si>
    <t>54005</t>
  </si>
  <si>
    <t>54006</t>
  </si>
  <si>
    <t>54007</t>
  </si>
  <si>
    <t>54008</t>
  </si>
  <si>
    <t>54009</t>
  </si>
  <si>
    <t>54010</t>
  </si>
  <si>
    <t>54011</t>
  </si>
  <si>
    <t>54012</t>
  </si>
  <si>
    <t>TITLE IV E</t>
  </si>
  <si>
    <t>93.505 
MIECHV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</si>
  <si>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</si>
  <si>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</si>
  <si>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</si>
  <si>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</si>
  <si>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</si>
  <si>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</si>
  <si>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</si>
  <si>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</si>
  <si>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FY 2017 Monthly Financial Report: Strategy Variance by MOF</t>
  </si>
  <si>
    <t>Subtotal</t>
  </si>
  <si>
    <t>GRAND TOTAL</t>
  </si>
  <si>
    <t>FY 2017 Monthly Financial Report: Capital Projects</t>
  </si>
  <si>
    <t>FY 2017 Monthly Financial Report: Strategy Budget and Variance, Detailed MOF</t>
  </si>
  <si>
    <t>FY 2017 Monthly Financial Report: Strategy Projections by MOF</t>
  </si>
  <si>
    <t>FY 2017 Monthly Financial Report:  Select Performance Measures</t>
  </si>
  <si>
    <t>Target FY 2017 HB 1</t>
  </si>
  <si>
    <t>FY 2017       YTD Actual</t>
  </si>
  <si>
    <t>Statewide Intake (SWI) Automated Call Distributor (ACD) Replacement</t>
  </si>
  <si>
    <t>FY 2017 Monthly Financial Report: Full-Time Employee (FTE) Cap and Filled Positions</t>
  </si>
  <si>
    <t>C</t>
  </si>
  <si>
    <t>Art I, Informational Listing, Sec 2, Benefit Replacement Pay (2016-17 GAA)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</si>
  <si>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</si>
  <si>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</si>
  <si>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</si>
  <si>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</si>
  <si>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</si>
  <si>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J</t>
  </si>
  <si>
    <t>Art II, Rider 10, Appropriation Transfer Between Fiscal Years (2016-17 GAA)</t>
  </si>
  <si>
    <t>Art II, Special Provisions Relating to All Health and Human Services Agencies, Sec 10 (2016-17 GAA)</t>
  </si>
  <si>
    <t>T</t>
  </si>
  <si>
    <t>Art IX, Sec. 18.35, Contingency for HB 19</t>
  </si>
  <si>
    <t>Department of Family and Protective Svcs</t>
  </si>
  <si>
    <t>Operating Budget Adjustments</t>
  </si>
  <si>
    <t xml:space="preserve">TITLE IVE WAIVER
</t>
  </si>
  <si>
    <t>Federal</t>
  </si>
  <si>
    <t>Prior Adjustments</t>
  </si>
  <si>
    <t>E,J</t>
  </si>
  <si>
    <t>B,E,G,T</t>
  </si>
  <si>
    <t>E,O</t>
  </si>
  <si>
    <t>O</t>
  </si>
  <si>
    <t>Current Month</t>
  </si>
  <si>
    <t>Art IX, Sec 14.03(i), Limitation on Expenditures - Capital Budget UB (2016-17 GAA)</t>
  </si>
  <si>
    <t>54013</t>
  </si>
  <si>
    <t>Notes: Estimated appropriated amount is $680,258. (Art IX, Sec. 13.11(b))</t>
  </si>
  <si>
    <t>Ending Balance</t>
  </si>
  <si>
    <t>Total Deductions</t>
  </si>
  <si>
    <t xml:space="preserve">     Other Cash Transfers w/i Fund/Account, Between Agencies</t>
  </si>
  <si>
    <t>Deductions:</t>
  </si>
  <si>
    <t>Total Estimated Revenue</t>
  </si>
  <si>
    <t xml:space="preserve">     Other Cash Transfers Between Funds/Accounts</t>
  </si>
  <si>
    <t xml:space="preserve">     Federal Receipts-Earned Credit</t>
  </si>
  <si>
    <t xml:space="preserve">     Federal Pass - Through Revenue</t>
  </si>
  <si>
    <t xml:space="preserve">     3851 Interest on State Deposits and Treasury Investments</t>
  </si>
  <si>
    <t>Estimated Revenue:</t>
  </si>
  <si>
    <t xml:space="preserve">Beginning Balance : </t>
  </si>
  <si>
    <t>Earned Federal Funds - Appropriated (Fund 0888)</t>
  </si>
  <si>
    <t>Texas Department of Family and Protective Services</t>
  </si>
  <si>
    <t>Children's Trust Fund - Unappropriated (Fund 5085)</t>
  </si>
  <si>
    <t xml:space="preserve">     3707 Marriage License Fees/Informal Declarations</t>
  </si>
  <si>
    <t xml:space="preserve">     Other Cash Transfers Between Funds/Accounts (from Fund 5084)</t>
  </si>
  <si>
    <t xml:space="preserve">     Unexpended Cash Balance Forward (CTF UB)</t>
  </si>
  <si>
    <t>Return Prior Year Unexpended Balance</t>
  </si>
  <si>
    <t xml:space="preserve">     7968 Operating Transfers w/i Agency, Fund/Account and FY</t>
  </si>
  <si>
    <t xml:space="preserve">     7972 Other Cash Transfers Between Funds/Accounts </t>
  </si>
  <si>
    <t>Children's Trust Fund - Appropriated (Fund 5084)</t>
  </si>
  <si>
    <t xml:space="preserve">     Marriage License Fees/Informal Declarations</t>
  </si>
  <si>
    <t xml:space="preserve">     Interest on State Deposits and Treasury Investments</t>
  </si>
  <si>
    <t xml:space="preserve">    3972 Other Transfers In Between Funds/Accounts (from Fund 5085)</t>
  </si>
  <si>
    <t xml:space="preserve">     Expenditures</t>
  </si>
  <si>
    <t xml:space="preserve">       Less: Vouchers Payable</t>
  </si>
  <si>
    <t xml:space="preserve">     Other Cash Transfers Between Funds/Accounts </t>
  </si>
  <si>
    <t>Note: Appropriated amount is $5,685,701.</t>
  </si>
  <si>
    <t>Note: Expenditures are estimated and have not been entered into USAS as of reporting time.</t>
  </si>
  <si>
    <t>Appropriated Receipts (Fund 666)</t>
  </si>
  <si>
    <t>Beginning Balance :</t>
  </si>
  <si>
    <t xml:space="preserve">     3802 Reimbursements-Third Party</t>
  </si>
  <si>
    <t xml:space="preserve">     3802 Reimbursements-Third Party (Stipends)</t>
  </si>
  <si>
    <t>Reimbursements-Third Party (Non-Client Specific FC Income)</t>
  </si>
  <si>
    <t xml:space="preserve">     3802 Reimbursements-Third Party (County)</t>
  </si>
  <si>
    <t>Reimbursements-Third Party (County Bonus Pay)</t>
  </si>
  <si>
    <t xml:space="preserve">     3802 Reimbursements-Third Party (Employee Equipment)</t>
  </si>
  <si>
    <t>Reimbursements-Third Party (IAC)</t>
  </si>
  <si>
    <t>Reimbursements-Third Party (Non County)</t>
  </si>
  <si>
    <t xml:space="preserve">     3722 Conf/Seminar/Training Registration Fees</t>
  </si>
  <si>
    <t>Appropriated Receipts - Child Support Collections (Fund 8093)</t>
  </si>
  <si>
    <t>Reimbursements-Third Party (County)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</si>
  <si>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</si>
  <si>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</si>
  <si>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</si>
  <si>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</si>
  <si>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</si>
  <si>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</si>
  <si>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</si>
  <si>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Private Institution Leases - Child Care Fees Unappropriated (Fund 0001)</t>
  </si>
  <si>
    <t xml:space="preserve">     3611 Private Institution Licenses (Licensing Fees)</t>
  </si>
  <si>
    <t xml:space="preserve">     3611 Private Institution Licenses (Administrators License)</t>
  </si>
  <si>
    <t xml:space="preserve">     3611 Private Institution Licenses (CHC-Admin Penalties)</t>
  </si>
  <si>
    <t>Unapprop Rcpts Swept by Compt</t>
  </si>
  <si>
    <t>Child Care Licensing Fee Collection</t>
  </si>
  <si>
    <t>SB1, Art II Appropriated</t>
  </si>
  <si>
    <t>84th Legislature, SB1 Art IX, Sec 13.01 Federal Funds/Block Grants (2016-17 GAA)</t>
  </si>
  <si>
    <t>84th Legislature, SB1 Art II, Special Provisions Relating to All Health and Human Services Agencies, Sec 10 (2016-17 GAA)</t>
  </si>
  <si>
    <t>84th Legislature, SB1 Art IX, Sec.18.02, Appropriation for a Salary Increase for General State Employees (2016-17 GAA)</t>
  </si>
  <si>
    <t>84th Legislature, SB1 Art IX, Sec 13.01, Federal Funds/Block Grants (2016-17 GAA) Fed Entitlements</t>
  </si>
  <si>
    <t>84th Legislature, SB1 Art IX, Sec 8.02, Reimbursements and Payments (2016-17 GAA)</t>
  </si>
  <si>
    <t>84th Legislature, SB1 Art IX, Sec 14.01, Appropriation Transfers (2016-17 GAA)</t>
  </si>
  <si>
    <t>84th Legislature, SB1 Art IX, Sec. 18.35, Contingency for HB 19</t>
  </si>
  <si>
    <t>V</t>
  </si>
  <si>
    <t>84th Legislature, Regular Session, House Bill 2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</si>
  <si>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</si>
  <si>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</si>
  <si>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</si>
  <si>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</si>
  <si>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</si>
  <si>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2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</si>
  <si>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</si>
  <si>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</si>
  <si>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t>Art IX, Sec 14.01, Appropriation Transfers (2016-17 GAA)</t>
  </si>
  <si>
    <t>HB 1, 84th Leg, RS, Fiscal Size-Up, modified to reflect technical correction to allocate funding between HHS agencies</t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</si>
  <si>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</si>
  <si>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93.575
</t>
    </r>
    <r>
      <rPr>
        <b/>
        <sz val="12"/>
        <rFont val="Times New Roman"/>
        <family val="1"/>
      </rPr>
      <t>CCDBG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</si>
  <si>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</si>
  <si>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</si>
  <si>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Subtotal, Goal E: </t>
    </r>
    <r>
      <rPr>
        <b/>
        <i/>
        <sz val="12"/>
        <rFont val="Times New Roman"/>
        <family val="1"/>
      </rPr>
      <t xml:space="preserve"> Child Care Regulation </t>
    </r>
  </si>
  <si>
    <r>
      <t xml:space="preserve">Subtotal, Goal G: </t>
    </r>
    <r>
      <rPr>
        <b/>
        <i/>
        <sz val="12"/>
        <rFont val="Times New Roman"/>
        <family val="1"/>
      </rPr>
      <t>Indirect Administration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</si>
  <si>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</si>
  <si>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t xml:space="preserve">     3802 Reimbursements-Third Party (Non County)</t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</si>
  <si>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</si>
  <si>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</si>
  <si>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</si>
  <si>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Subtotal, Goal E:</t>
    </r>
    <r>
      <rPr>
        <b/>
        <i/>
        <sz val="12"/>
        <rFont val="Times New Roman"/>
        <family val="1"/>
      </rPr>
      <t xml:space="preserve">  Child Care Regulation </t>
    </r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</si>
  <si>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</si>
  <si>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rPr>
        <b/>
        <sz val="12"/>
        <rFont val="Times New Roman"/>
        <family val="1"/>
      </rPr>
      <t>Subtotal, Goal G:</t>
    </r>
    <r>
      <rPr>
        <b/>
        <i/>
        <sz val="12"/>
        <rFont val="Times New Roman"/>
        <family val="1"/>
      </rPr>
      <t xml:space="preserve"> Indirect Administration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</si>
  <si>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</si>
  <si>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</si>
  <si>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Adjusted CAP:</t>
  </si>
  <si>
    <t>(1) 84th Leg (GAA 16-17) Article II, S.P. Sec. 10 Home Visiting Programs Consolidation (letter dated 12/01/15)</t>
  </si>
  <si>
    <t>(2) Budgeted (Adjusted CAP) includes 60.0 Administrative FTEs that transferred to HHSC on 09/01/16, letter of authority is pending.</t>
  </si>
  <si>
    <t>(3) FTE alignment between strategies to meet agency needs are reflected in Budgeted (Adjusted CAP) column.</t>
  </si>
  <si>
    <t>Avg. # of Children in FPS Conservatorship per Month Living in Out-of-Home Care</t>
  </si>
  <si>
    <r>
      <t>Average Number of Children Provided Adoption Subsidy per Month</t>
    </r>
    <r>
      <rPr>
        <b/>
        <sz val="12"/>
        <rFont val="Times New Roman"/>
        <family val="1"/>
      </rPr>
      <t>*</t>
    </r>
  </si>
  <si>
    <r>
      <t>Average Number of STAR Youth Served per Month</t>
    </r>
    <r>
      <rPr>
        <b/>
        <sz val="12"/>
        <rFont val="Times New Roman"/>
        <family val="1"/>
      </rPr>
      <t>*</t>
    </r>
  </si>
  <si>
    <r>
      <t>Average Number of CYD Youth Served per Month</t>
    </r>
    <r>
      <rPr>
        <b/>
        <sz val="12"/>
        <rFont val="Times New Roman"/>
        <family val="1"/>
      </rPr>
      <t>*</t>
    </r>
  </si>
  <si>
    <r>
      <t>FY 2017 Projected</t>
    </r>
    <r>
      <rPr>
        <sz val="12"/>
        <rFont val="Times New Roman"/>
        <family val="1"/>
      </rPr>
      <t xml:space="preserve"> **</t>
    </r>
  </si>
  <si>
    <t>W</t>
  </si>
  <si>
    <t>Art II, Rider 6 (c) Foster Care Rates (2016-17 GAA)</t>
  </si>
  <si>
    <t>E,J,K,W</t>
  </si>
  <si>
    <t>K</t>
  </si>
  <si>
    <t>Art IX, Sec 13.10, Request to Expend TANF- Federal Funds/Block Grants (2016-17 GAA)</t>
  </si>
  <si>
    <t>YTD for #11-14 are projections provided by HHSC System Forecasting.</t>
  </si>
  <si>
    <t>***</t>
  </si>
  <si>
    <t>Non-Key Performance Measures reported in LAR.</t>
  </si>
  <si>
    <t>D,E,G</t>
  </si>
  <si>
    <t>A,D,G</t>
  </si>
  <si>
    <t>D,G</t>
  </si>
  <si>
    <t>D,E,F,G</t>
  </si>
  <si>
    <t>A,D,E,G</t>
  </si>
  <si>
    <t>(Note: Legal cite "C" has been excluded in the November report)</t>
  </si>
  <si>
    <t>Data Through December 2016</t>
  </si>
  <si>
    <t>B,E,K,W</t>
  </si>
  <si>
    <t>B,E</t>
  </si>
  <si>
    <t>K,W</t>
  </si>
  <si>
    <t>A,B,D,E,G,K,O,W</t>
  </si>
  <si>
    <t>A,B,D,E,F,G</t>
  </si>
  <si>
    <t>B,D,E,G</t>
  </si>
  <si>
    <t>B,D,E,F,G</t>
  </si>
  <si>
    <t>A,B,D,E,G,V</t>
  </si>
  <si>
    <t>B,E,O</t>
  </si>
  <si>
    <t>B,W</t>
  </si>
  <si>
    <t>E,K</t>
  </si>
  <si>
    <t>B,O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</si>
  <si>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</si>
  <si>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</si>
  <si>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</si>
  <si>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</si>
  <si>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</si>
  <si>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</si>
  <si>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</si>
  <si>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</si>
  <si>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</si>
  <si>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</si>
  <si>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</si>
  <si>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</si>
  <si>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20016</t>
  </si>
  <si>
    <t>December 2016</t>
  </si>
  <si>
    <t>as of 12/31/16</t>
  </si>
  <si>
    <t>FY 2017 YTD</t>
  </si>
  <si>
    <t xml:space="preserve">     3986  CTF UB Forward In, 403</t>
  </si>
  <si>
    <t>Note: Unexpended Balances will be transferred to AY18</t>
  </si>
  <si>
    <t>Note: Limitation on transfer to operating: Texas Family Code, Sec. 265.054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</si>
</sst>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0.0_);\(0.0\)"/>
    <numFmt numFmtId="170" formatCode="mmm\ yyyy"/>
  </numFmts>
  <fonts count="90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indexed="9"/>
      <name val="Times New Roman"/>
      <family val="1"/>
    </font>
    <font>
      <vertAlign val="superscript"/>
      <sz val="12"/>
      <name val="Times New Roman"/>
      <family val="1"/>
    </font>
    <font>
      <u/>
      <sz val="12"/>
      <color rgb="FF0563C1"/>
      <name val="Times New Roman"/>
      <family val="1"/>
    </font>
    <font>
      <sz val="12"/>
      <color rgb="FF00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094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6" fillId="0" borderId="0"/>
    <xf numFmtId="0" fontId="26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19" fillId="3" borderId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8" fillId="0" borderId="0"/>
    <xf numFmtId="0" fontId="4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0" fontId="24" fillId="0" borderId="1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3" fillId="2" borderId="0" applyNumberFormat="0" applyFon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0"/>
    <xf numFmtId="44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16" fillId="0" borderId="0"/>
    <xf numFmtId="0" fontId="15" fillId="0" borderId="0"/>
    <xf numFmtId="0" fontId="14" fillId="0" borderId="0"/>
    <xf numFmtId="0" fontId="51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52" fillId="0" borderId="0"/>
    <xf numFmtId="0" fontId="53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8" fillId="0" borderId="0"/>
    <xf numFmtId="9" fontId="1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2" fillId="0" borderId="0"/>
    <xf numFmtId="43" fontId="27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</cellStyleXfs>
  <cellXfs count="521">
    <xf numFmtId="0" fontId="0" fillId="0" borderId="0" xfId="0"/>
    <xf numFmtId="0" fontId="25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0" xfId="0" applyFont="1"/>
    <xf numFmtId="0" fontId="55" fillId="0" borderId="0" xfId="0" applyFont="1" applyFill="1"/>
    <xf numFmtId="0" fontId="18" fillId="0" borderId="0" xfId="0" applyFont="1" applyFill="1"/>
    <xf numFmtId="3" fontId="18" fillId="0" borderId="0" xfId="0" applyNumberFormat="1" applyFont="1" applyFill="1"/>
    <xf numFmtId="0" fontId="25" fillId="0" borderId="0" xfId="0" applyFont="1"/>
    <xf numFmtId="0" fontId="56" fillId="0" borderId="0" xfId="3" applyFont="1" applyFill="1" applyAlignment="1">
      <alignment horizontal="center"/>
    </xf>
    <xf numFmtId="0" fontId="25" fillId="0" borderId="0" xfId="3" applyFont="1" applyFill="1"/>
    <xf numFmtId="0" fontId="55" fillId="0" borderId="0" xfId="3" applyFont="1" applyFill="1"/>
    <xf numFmtId="0" fontId="58" fillId="0" borderId="0" xfId="3" applyFont="1" applyFill="1"/>
    <xf numFmtId="49" fontId="58" fillId="0" borderId="0" xfId="3" applyNumberFormat="1" applyFont="1" applyFill="1" applyAlignment="1">
      <alignment horizontal="left" indent="1"/>
    </xf>
    <xf numFmtId="3" fontId="25" fillId="0" borderId="0" xfId="0" applyNumberFormat="1" applyFont="1" applyFill="1" applyAlignment="1"/>
    <xf numFmtId="3" fontId="25" fillId="0" borderId="0" xfId="0" applyNumberFormat="1" applyFont="1" applyFill="1"/>
    <xf numFmtId="0" fontId="60" fillId="0" borderId="0" xfId="0" applyFont="1" applyFill="1"/>
    <xf numFmtId="37" fontId="60" fillId="0" borderId="0" xfId="0" applyNumberFormat="1" applyFont="1" applyFill="1"/>
    <xf numFmtId="3" fontId="60" fillId="0" borderId="0" xfId="0" applyNumberFormat="1" applyFont="1" applyFill="1"/>
    <xf numFmtId="0" fontId="60" fillId="0" borderId="0" xfId="0" applyFont="1"/>
    <xf numFmtId="0" fontId="60" fillId="0" borderId="0" xfId="0" applyFont="1" applyFill="1" applyBorder="1"/>
    <xf numFmtId="0" fontId="59" fillId="5" borderId="25" xfId="3" applyFont="1" applyFill="1" applyBorder="1"/>
    <xf numFmtId="0" fontId="59" fillId="5" borderId="26" xfId="3" applyFont="1" applyFill="1" applyBorder="1" applyAlignment="1">
      <alignment horizontal="center" wrapText="1"/>
    </xf>
    <xf numFmtId="0" fontId="59" fillId="5" borderId="27" xfId="3" applyFont="1" applyFill="1" applyBorder="1" applyAlignment="1">
      <alignment horizontal="center"/>
    </xf>
    <xf numFmtId="38" fontId="60" fillId="0" borderId="29" xfId="1" applyNumberFormat="1" applyFont="1" applyBorder="1" applyAlignment="1">
      <alignment horizontal="right"/>
    </xf>
    <xf numFmtId="38" fontId="60" fillId="0" borderId="29" xfId="0" applyNumberFormat="1" applyFont="1" applyBorder="1"/>
    <xf numFmtId="0" fontId="60" fillId="0" borderId="31" xfId="0" applyFont="1" applyBorder="1"/>
    <xf numFmtId="0" fontId="59" fillId="5" borderId="29" xfId="3" applyFont="1" applyFill="1" applyBorder="1" applyAlignment="1">
      <alignment horizontal="center"/>
    </xf>
    <xf numFmtId="38" fontId="60" fillId="0" borderId="34" xfId="0" applyNumberFormat="1" applyFont="1" applyBorder="1"/>
    <xf numFmtId="0" fontId="60" fillId="0" borderId="0" xfId="3" applyFont="1" applyFill="1" applyAlignment="1">
      <alignment wrapText="1"/>
    </xf>
    <xf numFmtId="0" fontId="60" fillId="0" borderId="0" xfId="3" applyFont="1" applyFill="1"/>
    <xf numFmtId="43" fontId="63" fillId="0" borderId="0" xfId="1" applyFont="1" applyFill="1"/>
    <xf numFmtId="0" fontId="59" fillId="0" borderId="0" xfId="3" applyFont="1" applyFill="1"/>
    <xf numFmtId="0" fontId="59" fillId="0" borderId="0" xfId="3" applyFont="1" applyFill="1" applyBorder="1"/>
    <xf numFmtId="165" fontId="64" fillId="0" borderId="0" xfId="1" applyNumberFormat="1" applyFont="1" applyFill="1"/>
    <xf numFmtId="0" fontId="61" fillId="0" borderId="0" xfId="3" applyFont="1" applyFill="1"/>
    <xf numFmtId="0" fontId="62" fillId="0" borderId="0" xfId="3" applyFont="1" applyFill="1"/>
    <xf numFmtId="49" fontId="62" fillId="0" borderId="0" xfId="3" applyNumberFormat="1" applyFont="1" applyFill="1" applyAlignment="1">
      <alignment horizontal="left" wrapText="1"/>
    </xf>
    <xf numFmtId="49" fontId="60" fillId="0" borderId="0" xfId="3" applyNumberFormat="1" applyFont="1" applyFill="1" applyAlignment="1">
      <alignment horizontal="left" indent="1"/>
    </xf>
    <xf numFmtId="49" fontId="60" fillId="0" borderId="0" xfId="3" applyNumberFormat="1" applyFont="1" applyFill="1"/>
    <xf numFmtId="165" fontId="60" fillId="0" borderId="0" xfId="3" applyNumberFormat="1" applyFont="1" applyFill="1"/>
    <xf numFmtId="0" fontId="63" fillId="0" borderId="0" xfId="0" applyFont="1" applyFill="1"/>
    <xf numFmtId="0" fontId="60" fillId="0" borderId="0" xfId="0" applyFont="1" applyFill="1" applyAlignment="1">
      <alignment horizontal="center"/>
    </xf>
    <xf numFmtId="3" fontId="60" fillId="0" borderId="0" xfId="0" applyNumberFormat="1" applyFont="1" applyFill="1" applyAlignment="1"/>
    <xf numFmtId="0" fontId="59" fillId="0" borderId="0" xfId="0" applyFont="1" applyFill="1" applyAlignment="1">
      <alignment horizontal="center"/>
    </xf>
    <xf numFmtId="0" fontId="62" fillId="0" borderId="0" xfId="0" applyFont="1"/>
    <xf numFmtId="0" fontId="57" fillId="0" borderId="0" xfId="3" applyFont="1" applyFill="1" applyAlignment="1">
      <alignment horizontal="centerContinuous"/>
    </xf>
    <xf numFmtId="165" fontId="65" fillId="0" borderId="0" xfId="1" applyNumberFormat="1" applyFont="1" applyFill="1" applyAlignment="1">
      <alignment horizontal="center"/>
    </xf>
    <xf numFmtId="0" fontId="65" fillId="0" borderId="0" xfId="3" applyFont="1" applyFill="1" applyAlignment="1">
      <alignment horizontal="center"/>
    </xf>
    <xf numFmtId="0" fontId="66" fillId="0" borderId="0" xfId="3" applyFont="1" applyFill="1"/>
    <xf numFmtId="0" fontId="21" fillId="0" borderId="0" xfId="3" applyFont="1" applyFill="1" applyAlignment="1">
      <alignment horizontal="centerContinuous"/>
    </xf>
    <xf numFmtId="165" fontId="67" fillId="0" borderId="0" xfId="1" applyNumberFormat="1" applyFont="1" applyFill="1" applyAlignment="1">
      <alignment horizontal="center"/>
    </xf>
    <xf numFmtId="0" fontId="67" fillId="0" borderId="0" xfId="3" applyFont="1" applyFill="1" applyAlignment="1">
      <alignment horizontal="center"/>
    </xf>
    <xf numFmtId="0" fontId="54" fillId="0" borderId="0" xfId="3" applyFont="1" applyFill="1"/>
    <xf numFmtId="0" fontId="62" fillId="0" borderId="30" xfId="0" applyFont="1" applyBorder="1"/>
    <xf numFmtId="0" fontId="62" fillId="0" borderId="3" xfId="0" applyFont="1" applyBorder="1"/>
    <xf numFmtId="0" fontId="62" fillId="0" borderId="28" xfId="0" applyFont="1" applyBorder="1"/>
    <xf numFmtId="0" fontId="62" fillId="0" borderId="0" xfId="0" applyFont="1" applyBorder="1"/>
    <xf numFmtId="0" fontId="61" fillId="5" borderId="28" xfId="3" applyFont="1" applyFill="1" applyBorder="1"/>
    <xf numFmtId="0" fontId="61" fillId="5" borderId="3" xfId="3" applyFont="1" applyFill="1" applyBorder="1" applyAlignment="1">
      <alignment horizontal="center" wrapText="1"/>
    </xf>
    <xf numFmtId="0" fontId="62" fillId="0" borderId="32" xfId="0" applyFont="1" applyBorder="1"/>
    <xf numFmtId="0" fontId="62" fillId="0" borderId="33" xfId="0" applyFont="1" applyBorder="1"/>
    <xf numFmtId="49" fontId="62" fillId="0" borderId="0" xfId="3" applyNumberFormat="1" applyFont="1" applyFill="1"/>
    <xf numFmtId="0" fontId="62" fillId="0" borderId="0" xfId="0" applyFont="1" applyFill="1"/>
    <xf numFmtId="5" fontId="60" fillId="0" borderId="0" xfId="0" applyNumberFormat="1" applyFont="1" applyFill="1" applyBorder="1" applyAlignment="1">
      <alignment vertical="center"/>
    </xf>
    <xf numFmtId="37" fontId="60" fillId="0" borderId="0" xfId="0" applyNumberFormat="1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43" fontId="25" fillId="0" borderId="0" xfId="1" applyFont="1" applyFill="1" applyAlignment="1">
      <alignment vertical="center"/>
    </xf>
    <xf numFmtId="0" fontId="25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3" fontId="60" fillId="0" borderId="0" xfId="1" applyFont="1" applyFill="1" applyAlignment="1">
      <alignment vertical="center"/>
    </xf>
    <xf numFmtId="0" fontId="60" fillId="0" borderId="0" xfId="0" applyFont="1" applyFill="1" applyAlignment="1">
      <alignment vertical="center"/>
    </xf>
    <xf numFmtId="5" fontId="69" fillId="0" borderId="0" xfId="0" applyNumberFormat="1" applyFont="1" applyFill="1" applyBorder="1" applyAlignment="1">
      <alignment vertical="center"/>
    </xf>
    <xf numFmtId="164" fontId="60" fillId="0" borderId="0" xfId="0" applyNumberFormat="1" applyFont="1" applyFill="1" applyBorder="1" applyAlignment="1">
      <alignment vertical="center"/>
    </xf>
    <xf numFmtId="37" fontId="69" fillId="0" borderId="0" xfId="0" applyNumberFormat="1" applyFont="1" applyFill="1" applyBorder="1" applyAlignment="1">
      <alignment vertical="center"/>
    </xf>
    <xf numFmtId="164" fontId="69" fillId="0" borderId="0" xfId="0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vertical="center"/>
    </xf>
    <xf numFmtId="3" fontId="60" fillId="0" borderId="0" xfId="0" applyNumberFormat="1" applyFont="1" applyFill="1" applyAlignment="1">
      <alignment vertical="center"/>
    </xf>
    <xf numFmtId="3" fontId="60" fillId="0" borderId="0" xfId="0" applyNumberFormat="1" applyFont="1" applyFill="1" applyAlignment="1">
      <alignment horizontal="left" vertical="center"/>
    </xf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left" vertical="center"/>
    </xf>
    <xf numFmtId="0" fontId="68" fillId="4" borderId="14" xfId="0" applyFont="1" applyFill="1" applyBorder="1" applyAlignment="1">
      <alignment vertical="center"/>
    </xf>
    <xf numFmtId="0" fontId="60" fillId="0" borderId="0" xfId="0" applyFont="1" applyFill="1" applyAlignment="1">
      <alignment horizontal="left" vertical="center"/>
    </xf>
    <xf numFmtId="164" fontId="59" fillId="0" borderId="0" xfId="0" applyNumberFormat="1" applyFont="1" applyFill="1" applyAlignment="1">
      <alignment horizontal="left" vertical="center"/>
    </xf>
    <xf numFmtId="0" fontId="71" fillId="0" borderId="0" xfId="12" applyFont="1" applyFill="1"/>
    <xf numFmtId="0" fontId="70" fillId="0" borderId="4" xfId="12" applyFont="1" applyFill="1" applyBorder="1" applyAlignment="1">
      <alignment horizontal="center"/>
    </xf>
    <xf numFmtId="0" fontId="72" fillId="0" borderId="6" xfId="12" applyFont="1" applyFill="1" applyBorder="1"/>
    <xf numFmtId="0" fontId="72" fillId="0" borderId="2" xfId="12" applyFont="1" applyFill="1" applyBorder="1"/>
    <xf numFmtId="167" fontId="72" fillId="0" borderId="7" xfId="50934" applyNumberFormat="1" applyFont="1" applyFill="1" applyBorder="1"/>
    <xf numFmtId="164" fontId="70" fillId="0" borderId="5" xfId="12" applyNumberFormat="1" applyFont="1" applyFill="1" applyBorder="1" applyAlignment="1">
      <alignment horizontal="left" indent="3"/>
    </xf>
    <xf numFmtId="0" fontId="70" fillId="0" borderId="5" xfId="12" applyFont="1" applyFill="1" applyBorder="1"/>
    <xf numFmtId="167" fontId="70" fillId="0" borderId="3" xfId="50934" applyNumberFormat="1" applyFont="1" applyFill="1" applyBorder="1"/>
    <xf numFmtId="167" fontId="72" fillId="0" borderId="6" xfId="50934" applyNumberFormat="1" applyFont="1" applyFill="1" applyBorder="1"/>
    <xf numFmtId="167" fontId="71" fillId="0" borderId="0" xfId="1" applyNumberFormat="1" applyFont="1" applyFill="1"/>
    <xf numFmtId="0" fontId="72" fillId="0" borderId="7" xfId="12" applyFont="1" applyFill="1" applyBorder="1"/>
    <xf numFmtId="0" fontId="72" fillId="0" borderId="9" xfId="12" applyFont="1" applyFill="1" applyBorder="1"/>
    <xf numFmtId="164" fontId="70" fillId="0" borderId="13" xfId="12" applyNumberFormat="1" applyFont="1" applyFill="1" applyBorder="1"/>
    <xf numFmtId="164" fontId="70" fillId="0" borderId="5" xfId="12" applyNumberFormat="1" applyFont="1" applyFill="1" applyBorder="1"/>
    <xf numFmtId="0" fontId="72" fillId="0" borderId="0" xfId="12" applyFont="1" applyFill="1"/>
    <xf numFmtId="167" fontId="72" fillId="0" borderId="0" xfId="13" applyNumberFormat="1" applyFont="1" applyFill="1"/>
    <xf numFmtId="0" fontId="3" fillId="0" borderId="0" xfId="50935"/>
    <xf numFmtId="0" fontId="73" fillId="0" borderId="0" xfId="12" applyFont="1"/>
    <xf numFmtId="167" fontId="3" fillId="0" borderId="0" xfId="1" applyNumberFormat="1" applyFont="1"/>
    <xf numFmtId="167" fontId="71" fillId="0" borderId="0" xfId="12" applyNumberFormat="1" applyFont="1" applyFill="1"/>
    <xf numFmtId="3" fontId="70" fillId="3" borderId="3" xfId="0" applyNumberFormat="1" applyFont="1" applyFill="1" applyBorder="1" applyAlignment="1">
      <alignment horizontal="center" wrapText="1"/>
    </xf>
    <xf numFmtId="3" fontId="74" fillId="0" borderId="0" xfId="0" applyNumberFormat="1" applyFont="1" applyFill="1"/>
    <xf numFmtId="41" fontId="72" fillId="0" borderId="0" xfId="4300" applyNumberFormat="1" applyFont="1"/>
    <xf numFmtId="41" fontId="72" fillId="0" borderId="0" xfId="1" applyNumberFormat="1" applyFont="1"/>
    <xf numFmtId="41" fontId="70" fillId="0" borderId="55" xfId="1" applyNumberFormat="1" applyFont="1" applyBorder="1" applyAlignment="1"/>
    <xf numFmtId="41" fontId="70" fillId="0" borderId="1" xfId="50939" quotePrefix="1" applyNumberFormat="1" applyFont="1" applyBorder="1" applyAlignment="1">
      <alignment horizontal="left"/>
    </xf>
    <xf numFmtId="41" fontId="72" fillId="0" borderId="0" xfId="1" applyNumberFormat="1" applyFont="1" applyAlignment="1"/>
    <xf numFmtId="41" fontId="72" fillId="0" borderId="0" xfId="50939" applyNumberFormat="1" applyFont="1" applyAlignment="1"/>
    <xf numFmtId="41" fontId="70" fillId="0" borderId="13" xfId="1" applyNumberFormat="1" applyFont="1" applyBorder="1" applyAlignment="1"/>
    <xf numFmtId="41" fontId="70" fillId="0" borderId="0" xfId="50939" applyNumberFormat="1" applyFont="1" applyAlignment="1"/>
    <xf numFmtId="41" fontId="72" fillId="0" borderId="0" xfId="50940" applyNumberFormat="1" applyFont="1" applyAlignment="1"/>
    <xf numFmtId="41" fontId="70" fillId="0" borderId="0" xfId="50939" applyNumberFormat="1" applyFont="1" applyAlignment="1">
      <alignment horizontal="left"/>
    </xf>
    <xf numFmtId="43" fontId="72" fillId="0" borderId="0" xfId="1" applyFont="1" applyAlignment="1"/>
    <xf numFmtId="41" fontId="72" fillId="0" borderId="0" xfId="50939" applyNumberFormat="1" applyFont="1" applyAlignment="1">
      <alignment horizontal="left"/>
    </xf>
    <xf numFmtId="41" fontId="70" fillId="0" borderId="0" xfId="1" applyNumberFormat="1" applyFont="1"/>
    <xf numFmtId="41" fontId="70" fillId="0" borderId="1" xfId="4300" quotePrefix="1" applyNumberFormat="1" applyFont="1" applyBorder="1" applyAlignment="1">
      <alignment horizontal="center"/>
    </xf>
    <xf numFmtId="41" fontId="70" fillId="0" borderId="1" xfId="50940" quotePrefix="1" applyNumberFormat="1" applyFont="1" applyBorder="1" applyAlignment="1">
      <alignment horizontal="left"/>
    </xf>
    <xf numFmtId="41" fontId="70" fillId="0" borderId="0" xfId="50940" applyNumberFormat="1" applyFont="1" applyFill="1" applyBorder="1" applyAlignment="1"/>
    <xf numFmtId="41" fontId="70" fillId="0" borderId="0" xfId="50940" applyNumberFormat="1" applyFont="1" applyBorder="1" applyAlignment="1"/>
    <xf numFmtId="41" fontId="72" fillId="0" borderId="0" xfId="50940" applyNumberFormat="1" applyFont="1" applyFill="1" applyAlignment="1"/>
    <xf numFmtId="41" fontId="70" fillId="0" borderId="0" xfId="50940" applyNumberFormat="1" applyFont="1" applyAlignment="1"/>
    <xf numFmtId="41" fontId="70" fillId="0" borderId="13" xfId="50940" applyNumberFormat="1" applyFont="1" applyBorder="1" applyAlignment="1"/>
    <xf numFmtId="41" fontId="72" fillId="0" borderId="0" xfId="4300" applyNumberFormat="1" applyFont="1" applyAlignment="1">
      <alignment horizontal="left"/>
    </xf>
    <xf numFmtId="41" fontId="72" fillId="0" borderId="0" xfId="4300" applyNumberFormat="1" applyFont="1" applyAlignment="1"/>
    <xf numFmtId="41" fontId="70" fillId="0" borderId="55" xfId="50940" applyNumberFormat="1" applyFont="1" applyBorder="1" applyAlignment="1"/>
    <xf numFmtId="41" fontId="72" fillId="0" borderId="0" xfId="4300" quotePrefix="1" applyNumberFormat="1" applyFont="1" applyAlignment="1">
      <alignment horizontal="center"/>
    </xf>
    <xf numFmtId="41" fontId="72" fillId="0" borderId="0" xfId="4300" applyNumberFormat="1" applyFont="1" applyFill="1" applyAlignment="1">
      <alignment horizontal="left"/>
    </xf>
    <xf numFmtId="165" fontId="72" fillId="0" borderId="0" xfId="1" applyNumberFormat="1" applyFont="1" applyAlignment="1"/>
    <xf numFmtId="41" fontId="72" fillId="0" borderId="0" xfId="4300" quotePrefix="1" applyNumberFormat="1" applyFont="1" applyAlignment="1">
      <alignment horizontal="left"/>
    </xf>
    <xf numFmtId="0" fontId="72" fillId="0" borderId="0" xfId="50940" applyFont="1" applyAlignment="1"/>
    <xf numFmtId="170" fontId="72" fillId="0" borderId="0" xfId="50940" applyNumberFormat="1" applyFont="1" applyAlignment="1"/>
    <xf numFmtId="41" fontId="72" fillId="0" borderId="0" xfId="16" applyNumberFormat="1" applyFont="1"/>
    <xf numFmtId="41" fontId="72" fillId="0" borderId="0" xfId="16" quotePrefix="1" applyNumberFormat="1" applyFont="1" applyAlignment="1">
      <alignment horizontal="center"/>
    </xf>
    <xf numFmtId="0" fontId="70" fillId="0" borderId="1" xfId="50940" quotePrefix="1" applyFont="1" applyBorder="1" applyAlignment="1">
      <alignment horizontal="left"/>
    </xf>
    <xf numFmtId="0" fontId="72" fillId="0" borderId="0" xfId="50940" applyFont="1" applyAlignment="1">
      <alignment horizontal="left"/>
    </xf>
    <xf numFmtId="165" fontId="72" fillId="0" borderId="0" xfId="2234" applyNumberFormat="1" applyFont="1" applyAlignment="1"/>
    <xf numFmtId="0" fontId="72" fillId="0" borderId="0" xfId="4300" applyFont="1" applyBorder="1"/>
    <xf numFmtId="38" fontId="72" fillId="0" borderId="0" xfId="50940" applyNumberFormat="1" applyFont="1" applyAlignment="1"/>
    <xf numFmtId="41" fontId="72" fillId="0" borderId="0" xfId="16" applyNumberFormat="1" applyFont="1" applyAlignment="1"/>
    <xf numFmtId="0" fontId="70" fillId="0" borderId="0" xfId="50940" applyFont="1" applyAlignment="1"/>
    <xf numFmtId="0" fontId="72" fillId="0" borderId="0" xfId="4300" applyFont="1"/>
    <xf numFmtId="8" fontId="72" fillId="0" borderId="0" xfId="4300" applyNumberFormat="1" applyFont="1"/>
    <xf numFmtId="0" fontId="72" fillId="0" borderId="0" xfId="50940" applyFont="1" applyFill="1" applyAlignment="1"/>
    <xf numFmtId="165" fontId="72" fillId="0" borderId="0" xfId="1" applyNumberFormat="1" applyFont="1" applyFill="1" applyAlignment="1"/>
    <xf numFmtId="165" fontId="72" fillId="0" borderId="0" xfId="2234" applyNumberFormat="1" applyFont="1" applyFill="1" applyAlignment="1"/>
    <xf numFmtId="41" fontId="72" fillId="0" borderId="0" xfId="4300" applyNumberFormat="1" applyFont="1" applyBorder="1"/>
    <xf numFmtId="0" fontId="72" fillId="0" borderId="0" xfId="50940" applyFont="1" applyFill="1" applyAlignment="1">
      <alignment horizontal="left"/>
    </xf>
    <xf numFmtId="166" fontId="60" fillId="0" borderId="0" xfId="3" applyNumberFormat="1" applyFont="1" applyFill="1"/>
    <xf numFmtId="43" fontId="76" fillId="0" borderId="0" xfId="1" applyFont="1" applyFill="1" applyAlignment="1">
      <alignment horizontal="center" vertical="center"/>
    </xf>
    <xf numFmtId="43" fontId="72" fillId="0" borderId="0" xfId="1" applyFont="1" applyFill="1" applyAlignment="1">
      <alignment vertical="center"/>
    </xf>
    <xf numFmtId="0" fontId="70" fillId="3" borderId="12" xfId="0" applyFont="1" applyFill="1" applyBorder="1" applyAlignment="1">
      <alignment vertical="center"/>
    </xf>
    <xf numFmtId="0" fontId="70" fillId="3" borderId="35" xfId="0" applyFont="1" applyFill="1" applyBorder="1" applyAlignment="1">
      <alignment horizontal="center" vertical="center"/>
    </xf>
    <xf numFmtId="3" fontId="70" fillId="3" borderId="3" xfId="0" applyNumberFormat="1" applyFont="1" applyFill="1" applyBorder="1" applyAlignment="1">
      <alignment horizontal="center" vertical="center" wrapText="1"/>
    </xf>
    <xf numFmtId="3" fontId="70" fillId="3" borderId="3" xfId="0" applyNumberFormat="1" applyFont="1" applyFill="1" applyBorder="1" applyAlignment="1">
      <alignment horizontal="center" vertical="center"/>
    </xf>
    <xf numFmtId="5" fontId="73" fillId="0" borderId="0" xfId="10" applyNumberFormat="1" applyFont="1" applyFill="1" applyBorder="1" applyAlignment="1">
      <alignment horizontal="left" vertical="center"/>
    </xf>
    <xf numFmtId="5" fontId="73" fillId="0" borderId="0" xfId="10" applyNumberFormat="1" applyFont="1" applyFill="1" applyBorder="1" applyAlignment="1">
      <alignment vertical="center"/>
    </xf>
    <xf numFmtId="42" fontId="72" fillId="0" borderId="0" xfId="1" applyNumberFormat="1" applyFont="1" applyFill="1" applyBorder="1" applyAlignment="1">
      <alignment horizontal="left" vertical="center"/>
    </xf>
    <xf numFmtId="42" fontId="72" fillId="0" borderId="0" xfId="1" applyNumberFormat="1" applyFont="1" applyFill="1" applyBorder="1" applyAlignment="1">
      <alignment horizontal="center" vertical="center"/>
    </xf>
    <xf numFmtId="42" fontId="72" fillId="0" borderId="0" xfId="1" applyNumberFormat="1" applyFont="1" applyBorder="1" applyAlignment="1">
      <alignment horizontal="center" vertical="center"/>
    </xf>
    <xf numFmtId="165" fontId="72" fillId="0" borderId="0" xfId="1" applyNumberFormat="1" applyFont="1" applyFill="1" applyBorder="1" applyAlignment="1">
      <alignment vertical="center"/>
    </xf>
    <xf numFmtId="164" fontId="70" fillId="0" borderId="5" xfId="10" applyNumberFormat="1" applyFont="1" applyFill="1" applyBorder="1" applyAlignment="1">
      <alignment horizontal="left" vertical="center"/>
    </xf>
    <xf numFmtId="0" fontId="72" fillId="0" borderId="10" xfId="10" applyFont="1" applyBorder="1" applyAlignment="1">
      <alignment horizontal="center" vertical="center"/>
    </xf>
    <xf numFmtId="42" fontId="70" fillId="0" borderId="3" xfId="1" applyNumberFormat="1" applyFont="1" applyFill="1" applyBorder="1" applyAlignment="1">
      <alignment horizontal="left" vertical="center"/>
    </xf>
    <xf numFmtId="42" fontId="70" fillId="0" borderId="3" xfId="1" applyNumberFormat="1" applyFont="1" applyFill="1" applyBorder="1" applyAlignment="1">
      <alignment horizontal="center" vertical="center"/>
    </xf>
    <xf numFmtId="37" fontId="73" fillId="0" borderId="0" xfId="10" applyNumberFormat="1" applyFont="1" applyFill="1" applyBorder="1" applyAlignment="1">
      <alignment horizontal="left" vertical="center"/>
    </xf>
    <xf numFmtId="0" fontId="73" fillId="0" borderId="0" xfId="10" applyFont="1" applyFill="1" applyBorder="1" applyAlignment="1">
      <alignment vertical="center"/>
    </xf>
    <xf numFmtId="37" fontId="70" fillId="0" borderId="5" xfId="10" applyNumberFormat="1" applyFont="1" applyFill="1" applyBorder="1" applyAlignment="1">
      <alignment horizontal="left" vertical="center"/>
    </xf>
    <xf numFmtId="37" fontId="73" fillId="0" borderId="0" xfId="10" applyNumberFormat="1" applyFont="1" applyFill="1" applyBorder="1" applyAlignment="1">
      <alignment vertical="center"/>
    </xf>
    <xf numFmtId="0" fontId="73" fillId="0" borderId="0" xfId="10" applyFont="1" applyFill="1" applyBorder="1" applyAlignment="1">
      <alignment horizontal="left" vertical="center"/>
    </xf>
    <xf numFmtId="164" fontId="70" fillId="0" borderId="0" xfId="10" applyNumberFormat="1" applyFont="1" applyFill="1" applyBorder="1" applyAlignment="1">
      <alignment horizontal="left" vertical="center"/>
    </xf>
    <xf numFmtId="0" fontId="72" fillId="0" borderId="0" xfId="10" applyFont="1" applyBorder="1" applyAlignment="1">
      <alignment horizontal="center" vertical="center"/>
    </xf>
    <xf numFmtId="42" fontId="70" fillId="0" borderId="0" xfId="1" applyNumberFormat="1" applyFont="1" applyFill="1" applyBorder="1" applyAlignment="1">
      <alignment horizontal="left" vertical="center"/>
    </xf>
    <xf numFmtId="42" fontId="70" fillId="0" borderId="0" xfId="1" applyNumberFormat="1" applyFont="1" applyFill="1" applyBorder="1" applyAlignment="1">
      <alignment horizontal="center" vertical="center"/>
    </xf>
    <xf numFmtId="164" fontId="70" fillId="0" borderId="36" xfId="10" applyNumberFormat="1" applyFont="1" applyFill="1" applyBorder="1" applyAlignment="1">
      <alignment horizontal="left" vertical="center"/>
    </xf>
    <xf numFmtId="164" fontId="72" fillId="0" borderId="37" xfId="10" applyNumberFormat="1" applyFont="1" applyFill="1" applyBorder="1" applyAlignment="1">
      <alignment vertical="center"/>
    </xf>
    <xf numFmtId="42" fontId="70" fillId="0" borderId="39" xfId="1" applyNumberFormat="1" applyFont="1" applyFill="1" applyBorder="1" applyAlignment="1">
      <alignment horizontal="left" vertical="center"/>
    </xf>
    <xf numFmtId="42" fontId="70" fillId="0" borderId="39" xfId="1" applyNumberFormat="1" applyFont="1" applyFill="1" applyBorder="1" applyAlignment="1">
      <alignment horizontal="center" vertical="center"/>
    </xf>
    <xf numFmtId="0" fontId="75" fillId="0" borderId="0" xfId="10" applyFont="1" applyFill="1" applyBorder="1" applyAlignment="1">
      <alignment horizontal="left" vertical="center"/>
    </xf>
    <xf numFmtId="0" fontId="77" fillId="0" borderId="0" xfId="10" applyFont="1" applyFill="1" applyBorder="1" applyAlignment="1">
      <alignment horizontal="left" vertical="center"/>
    </xf>
    <xf numFmtId="164" fontId="73" fillId="0" borderId="0" xfId="10" applyNumberFormat="1" applyFont="1" applyFill="1" applyBorder="1" applyAlignment="1">
      <alignment horizontal="left" vertical="center"/>
    </xf>
    <xf numFmtId="164" fontId="73" fillId="0" borderId="0" xfId="10" applyNumberFormat="1" applyFont="1" applyFill="1" applyBorder="1" applyAlignment="1">
      <alignment horizontal="center" vertical="center"/>
    </xf>
    <xf numFmtId="164" fontId="72" fillId="0" borderId="13" xfId="1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left" vertical="center"/>
    </xf>
    <xf numFmtId="43" fontId="25" fillId="0" borderId="0" xfId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horizontal="left" vertical="center"/>
    </xf>
    <xf numFmtId="0" fontId="70" fillId="0" borderId="0" xfId="0" applyFont="1" applyFill="1" applyAlignment="1">
      <alignment vertical="center"/>
    </xf>
    <xf numFmtId="0" fontId="72" fillId="0" borderId="0" xfId="0" applyFont="1" applyFill="1" applyAlignment="1">
      <alignment vertical="center"/>
    </xf>
    <xf numFmtId="3" fontId="72" fillId="0" borderId="0" xfId="0" applyNumberFormat="1" applyFont="1" applyFill="1" applyAlignment="1">
      <alignment vertical="center"/>
    </xf>
    <xf numFmtId="3" fontId="72" fillId="0" borderId="0" xfId="0" applyNumberFormat="1" applyFont="1" applyFill="1" applyAlignment="1">
      <alignment horizontal="left" vertical="center"/>
    </xf>
    <xf numFmtId="0" fontId="72" fillId="0" borderId="0" xfId="0" applyFont="1" applyFill="1" applyAlignment="1">
      <alignment vertical="top" wrapText="1"/>
    </xf>
    <xf numFmtId="2" fontId="55" fillId="0" borderId="0" xfId="0" applyNumberFormat="1" applyFont="1" applyFill="1"/>
    <xf numFmtId="2" fontId="25" fillId="0" borderId="0" xfId="0" applyNumberFormat="1" applyFont="1" applyFill="1"/>
    <xf numFmtId="2" fontId="60" fillId="0" borderId="0" xfId="0" applyNumberFormat="1" applyFont="1" applyFill="1"/>
    <xf numFmtId="44" fontId="60" fillId="0" borderId="0" xfId="0" applyNumberFormat="1" applyFont="1" applyFill="1"/>
    <xf numFmtId="41" fontId="70" fillId="0" borderId="0" xfId="50939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0" fontId="75" fillId="0" borderId="0" xfId="0" applyFont="1" applyFill="1" applyBorder="1" applyAlignment="1">
      <alignment horizontal="centerContinuous"/>
    </xf>
    <xf numFmtId="0" fontId="70" fillId="0" borderId="0" xfId="0" applyFont="1" applyFill="1" applyBorder="1" applyAlignment="1">
      <alignment horizontal="centerContinuous"/>
    </xf>
    <xf numFmtId="0" fontId="72" fillId="0" borderId="0" xfId="0" applyFont="1" applyFill="1"/>
    <xf numFmtId="0" fontId="70" fillId="0" borderId="0" xfId="0" applyFont="1" applyFill="1" applyAlignment="1">
      <alignment horizontal="center"/>
    </xf>
    <xf numFmtId="3" fontId="72" fillId="0" borderId="0" xfId="0" applyNumberFormat="1" applyFont="1" applyFill="1" applyAlignment="1"/>
    <xf numFmtId="3" fontId="72" fillId="0" borderId="0" xfId="0" applyNumberFormat="1" applyFont="1" applyFill="1"/>
    <xf numFmtId="0" fontId="70" fillId="3" borderId="9" xfId="0" applyFont="1" applyFill="1" applyBorder="1"/>
    <xf numFmtId="3" fontId="70" fillId="3" borderId="9" xfId="0" applyNumberFormat="1" applyFont="1" applyFill="1" applyBorder="1" applyAlignment="1">
      <alignment horizontal="center"/>
    </xf>
    <xf numFmtId="3" fontId="70" fillId="3" borderId="7" xfId="0" applyNumberFormat="1" applyFont="1" applyFill="1" applyBorder="1"/>
    <xf numFmtId="3" fontId="70" fillId="5" borderId="7" xfId="0" applyNumberFormat="1" applyFont="1" applyFill="1" applyBorder="1" applyAlignment="1">
      <alignment horizontal="center"/>
    </xf>
    <xf numFmtId="3" fontId="70" fillId="3" borderId="7" xfId="0" applyNumberFormat="1" applyFont="1" applyFill="1" applyBorder="1" applyAlignment="1">
      <alignment horizontal="center"/>
    </xf>
    <xf numFmtId="3" fontId="70" fillId="0" borderId="7" xfId="0" applyNumberFormat="1" applyFont="1" applyFill="1" applyBorder="1" applyAlignment="1">
      <alignment horizontal="center"/>
    </xf>
    <xf numFmtId="0" fontId="70" fillId="3" borderId="12" xfId="11" applyFont="1" applyFill="1" applyBorder="1" applyAlignment="1">
      <alignment horizontal="center"/>
    </xf>
    <xf numFmtId="3" fontId="70" fillId="3" borderId="12" xfId="11" applyNumberFormat="1" applyFont="1" applyFill="1" applyBorder="1" applyAlignment="1">
      <alignment horizontal="center"/>
    </xf>
    <xf numFmtId="3" fontId="70" fillId="3" borderId="24" xfId="11" applyNumberFormat="1" applyFont="1" applyFill="1" applyBorder="1" applyAlignment="1">
      <alignment horizontal="center"/>
    </xf>
    <xf numFmtId="3" fontId="70" fillId="5" borderId="24" xfId="11" applyNumberFormat="1" applyFont="1" applyFill="1" applyBorder="1" applyAlignment="1">
      <alignment horizontal="center"/>
    </xf>
    <xf numFmtId="3" fontId="70" fillId="3" borderId="24" xfId="0" applyNumberFormat="1" applyFont="1" applyFill="1" applyBorder="1" applyAlignment="1">
      <alignment horizontal="center"/>
    </xf>
    <xf numFmtId="3" fontId="70" fillId="0" borderId="24" xfId="0" applyNumberFormat="1" applyFont="1" applyFill="1" applyBorder="1" applyAlignment="1">
      <alignment horizontal="center"/>
    </xf>
    <xf numFmtId="0" fontId="70" fillId="0" borderId="0" xfId="11" applyFont="1" applyFill="1" applyBorder="1" applyAlignment="1">
      <alignment horizontal="center"/>
    </xf>
    <xf numFmtId="3" fontId="70" fillId="0" borderId="0" xfId="11" applyNumberFormat="1" applyFont="1" applyFill="1" applyBorder="1" applyAlignment="1">
      <alignment horizontal="center"/>
    </xf>
    <xf numFmtId="3" fontId="70" fillId="0" borderId="0" xfId="0" applyNumberFormat="1" applyFont="1" applyFill="1" applyBorder="1" applyAlignment="1">
      <alignment horizontal="center"/>
    </xf>
    <xf numFmtId="0" fontId="73" fillId="0" borderId="0" xfId="10" applyFont="1" applyFill="1" applyBorder="1" applyAlignment="1">
      <alignment horizontal="left"/>
    </xf>
    <xf numFmtId="3" fontId="73" fillId="0" borderId="0" xfId="10" quotePrefix="1" applyNumberFormat="1" applyFont="1" applyFill="1" applyBorder="1" applyAlignment="1">
      <alignment horizontal="center"/>
    </xf>
    <xf numFmtId="42" fontId="72" fillId="0" borderId="0" xfId="0" applyNumberFormat="1" applyFont="1" applyFill="1" applyBorder="1" applyAlignment="1"/>
    <xf numFmtId="43" fontId="72" fillId="0" borderId="0" xfId="1" applyFont="1" applyFill="1"/>
    <xf numFmtId="1" fontId="73" fillId="0" borderId="0" xfId="10" quotePrefix="1" applyNumberFormat="1" applyFont="1" applyFill="1" applyBorder="1" applyAlignment="1">
      <alignment horizontal="center"/>
    </xf>
    <xf numFmtId="164" fontId="70" fillId="0" borderId="5" xfId="10" applyNumberFormat="1" applyFont="1" applyFill="1" applyBorder="1" applyAlignment="1">
      <alignment horizontal="left" indent="3"/>
    </xf>
    <xf numFmtId="164" fontId="75" fillId="0" borderId="10" xfId="10" quotePrefix="1" applyNumberFormat="1" applyFont="1" applyFill="1" applyBorder="1" applyAlignment="1">
      <alignment horizontal="center"/>
    </xf>
    <xf numFmtId="42" fontId="70" fillId="0" borderId="3" xfId="0" applyNumberFormat="1" applyFont="1" applyFill="1" applyBorder="1" applyAlignment="1"/>
    <xf numFmtId="164" fontId="75" fillId="0" borderId="0" xfId="10" applyNumberFormat="1" applyFont="1" applyFill="1" applyBorder="1" applyAlignment="1">
      <alignment horizontal="left" indent="3"/>
    </xf>
    <xf numFmtId="164" fontId="75" fillId="0" borderId="0" xfId="10" quotePrefix="1" applyNumberFormat="1" applyFont="1" applyFill="1" applyBorder="1" applyAlignment="1">
      <alignment horizontal="center"/>
    </xf>
    <xf numFmtId="42" fontId="70" fillId="0" borderId="0" xfId="0" applyNumberFormat="1" applyFont="1" applyFill="1" applyBorder="1" applyAlignment="1"/>
    <xf numFmtId="0" fontId="73" fillId="0" borderId="0" xfId="0" applyFont="1" applyFill="1" applyBorder="1" applyAlignment="1">
      <alignment horizontal="left"/>
    </xf>
    <xf numFmtId="3" fontId="73" fillId="0" borderId="0" xfId="0" quotePrefix="1" applyNumberFormat="1" applyFont="1" applyFill="1" applyBorder="1" applyAlignment="1">
      <alignment horizontal="center"/>
    </xf>
    <xf numFmtId="164" fontId="75" fillId="0" borderId="10" xfId="10" applyNumberFormat="1" applyFont="1" applyFill="1" applyBorder="1" applyAlignment="1">
      <alignment horizontal="center"/>
    </xf>
    <xf numFmtId="164" fontId="75" fillId="0" borderId="0" xfId="10" applyNumberFormat="1" applyFont="1" applyFill="1" applyBorder="1" applyAlignment="1">
      <alignment horizontal="center"/>
    </xf>
    <xf numFmtId="0" fontId="73" fillId="0" borderId="0" xfId="10" applyFont="1" applyBorder="1"/>
    <xf numFmtId="0" fontId="73" fillId="0" borderId="0" xfId="10" quotePrefix="1" applyFont="1" applyBorder="1" applyAlignment="1">
      <alignment horizontal="center"/>
    </xf>
    <xf numFmtId="0" fontId="73" fillId="0" borderId="0" xfId="10" applyFont="1" applyBorder="1" applyAlignment="1">
      <alignment horizontal="center"/>
    </xf>
    <xf numFmtId="164" fontId="73" fillId="0" borderId="0" xfId="10" applyNumberFormat="1" applyFont="1" applyFill="1" applyBorder="1" applyAlignment="1">
      <alignment horizontal="left"/>
    </xf>
    <xf numFmtId="164" fontId="73" fillId="0" borderId="0" xfId="10" quotePrefix="1" applyNumberFormat="1" applyFont="1" applyFill="1" applyBorder="1" applyAlignment="1">
      <alignment horizontal="center"/>
    </xf>
    <xf numFmtId="0" fontId="73" fillId="0" borderId="0" xfId="10" applyFont="1" applyFill="1" applyBorder="1"/>
    <xf numFmtId="0" fontId="73" fillId="0" borderId="0" xfId="10" quotePrefix="1" applyFont="1" applyFill="1" applyBorder="1" applyAlignment="1">
      <alignment horizontal="center"/>
    </xf>
    <xf numFmtId="0" fontId="73" fillId="0" borderId="0" xfId="10" applyFont="1" applyBorder="1" applyAlignment="1">
      <alignment horizontal="center" wrapText="1"/>
    </xf>
    <xf numFmtId="42" fontId="70" fillId="0" borderId="10" xfId="0" applyNumberFormat="1" applyFont="1" applyFill="1" applyBorder="1" applyAlignment="1"/>
    <xf numFmtId="0" fontId="73" fillId="0" borderId="0" xfId="10" applyFont="1" applyBorder="1" applyAlignment="1">
      <alignment horizontal="left"/>
    </xf>
    <xf numFmtId="164" fontId="70" fillId="0" borderId="10" xfId="10" applyNumberFormat="1" applyFont="1" applyFill="1" applyBorder="1" applyAlignment="1">
      <alignment horizontal="center"/>
    </xf>
    <xf numFmtId="164" fontId="70" fillId="0" borderId="0" xfId="10" applyNumberFormat="1" applyFont="1" applyFill="1" applyBorder="1" applyAlignment="1">
      <alignment horizontal="left" indent="3"/>
    </xf>
    <xf numFmtId="164" fontId="70" fillId="0" borderId="0" xfId="10" applyNumberFormat="1" applyFont="1" applyFill="1" applyBorder="1" applyAlignment="1">
      <alignment horizontal="center"/>
    </xf>
    <xf numFmtId="164" fontId="70" fillId="0" borderId="36" xfId="10" applyNumberFormat="1" applyFont="1" applyFill="1" applyBorder="1"/>
    <xf numFmtId="164" fontId="70" fillId="0" borderId="37" xfId="10" applyNumberFormat="1" applyFont="1" applyFill="1" applyBorder="1" applyAlignment="1">
      <alignment horizontal="center"/>
    </xf>
    <xf numFmtId="42" fontId="70" fillId="0" borderId="37" xfId="0" applyNumberFormat="1" applyFont="1" applyFill="1" applyBorder="1" applyAlignment="1"/>
    <xf numFmtId="42" fontId="70" fillId="0" borderId="39" xfId="0" applyNumberFormat="1" applyFont="1" applyFill="1" applyBorder="1" applyAlignment="1"/>
    <xf numFmtId="0" fontId="75" fillId="0" borderId="0" xfId="0" applyFont="1" applyFill="1" applyAlignment="1">
      <alignment horizontal="centerContinuous"/>
    </xf>
    <xf numFmtId="0" fontId="70" fillId="0" borderId="0" xfId="0" applyFont="1" applyFill="1" applyAlignment="1">
      <alignment horizontal="centerContinuous"/>
    </xf>
    <xf numFmtId="0" fontId="72" fillId="5" borderId="11" xfId="0" applyFont="1" applyFill="1" applyBorder="1" applyAlignment="1">
      <alignment horizontal="center"/>
    </xf>
    <xf numFmtId="0" fontId="72" fillId="5" borderId="7" xfId="0" applyFont="1" applyFill="1" applyBorder="1" applyAlignment="1"/>
    <xf numFmtId="0" fontId="72" fillId="5" borderId="7" xfId="0" applyFont="1" applyFill="1" applyBorder="1" applyAlignment="1">
      <alignment horizontal="center"/>
    </xf>
    <xf numFmtId="0" fontId="72" fillId="5" borderId="8" xfId="0" applyFont="1" applyFill="1" applyBorder="1" applyAlignment="1">
      <alignment horizontal="center"/>
    </xf>
    <xf numFmtId="0" fontId="75" fillId="3" borderId="12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horizontal="center" vertical="center"/>
    </xf>
    <xf numFmtId="3" fontId="70" fillId="3" borderId="24" xfId="0" applyNumberFormat="1" applyFont="1" applyFill="1" applyBorder="1" applyAlignment="1">
      <alignment horizontal="center" vertical="center"/>
    </xf>
    <xf numFmtId="3" fontId="75" fillId="3" borderId="4" xfId="0" applyNumberFormat="1" applyFont="1" applyFill="1" applyBorder="1" applyAlignment="1">
      <alignment horizontal="center" vertical="center" wrapText="1"/>
    </xf>
    <xf numFmtId="3" fontId="70" fillId="3" borderId="4" xfId="0" applyNumberFormat="1" applyFont="1" applyFill="1" applyBorder="1" applyAlignment="1">
      <alignment horizontal="center" vertical="center" wrapText="1"/>
    </xf>
    <xf numFmtId="3" fontId="70" fillId="3" borderId="13" xfId="0" applyNumberFormat="1" applyFont="1" applyFill="1" applyBorder="1" applyAlignment="1">
      <alignment horizontal="center" vertical="center" wrapText="1"/>
    </xf>
    <xf numFmtId="3" fontId="70" fillId="3" borderId="24" xfId="0" applyNumberFormat="1" applyFont="1" applyFill="1" applyBorder="1" applyAlignment="1">
      <alignment horizontal="center" vertical="center" wrapText="1"/>
    </xf>
    <xf numFmtId="3" fontId="70" fillId="3" borderId="35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>
      <alignment horizontal="center" vertical="center"/>
    </xf>
    <xf numFmtId="3" fontId="75" fillId="0" borderId="0" xfId="0" applyNumberFormat="1" applyFont="1" applyFill="1" applyBorder="1" applyAlignment="1">
      <alignment horizontal="center" vertical="center" wrapText="1"/>
    </xf>
    <xf numFmtId="3" fontId="70" fillId="0" borderId="0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horizontal="right" vertical="center"/>
    </xf>
    <xf numFmtId="42" fontId="70" fillId="0" borderId="3" xfId="0" applyNumberFormat="1" applyFont="1" applyFill="1" applyBorder="1" applyAlignment="1">
      <alignment horizontal="right" vertical="center"/>
    </xf>
    <xf numFmtId="5" fontId="70" fillId="0" borderId="0" xfId="0" applyNumberFormat="1" applyFont="1" applyFill="1" applyBorder="1" applyAlignment="1">
      <alignment horizontal="left" vertical="center"/>
    </xf>
    <xf numFmtId="37" fontId="70" fillId="0" borderId="0" xfId="0" applyNumberFormat="1" applyFont="1" applyFill="1" applyBorder="1" applyAlignment="1">
      <alignment horizontal="left" vertical="center"/>
    </xf>
    <xf numFmtId="164" fontId="75" fillId="0" borderId="38" xfId="10" applyNumberFormat="1" applyFont="1" applyFill="1" applyBorder="1" applyAlignment="1">
      <alignment horizontal="left" vertical="center"/>
    </xf>
    <xf numFmtId="42" fontId="70" fillId="0" borderId="38" xfId="0" applyNumberFormat="1" applyFont="1" applyFill="1" applyBorder="1" applyAlignment="1">
      <alignment horizontal="left" vertical="center"/>
    </xf>
    <xf numFmtId="42" fontId="70" fillId="0" borderId="37" xfId="0" applyNumberFormat="1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/>
    </xf>
    <xf numFmtId="0" fontId="72" fillId="5" borderId="9" xfId="0" applyFont="1" applyFill="1" applyBorder="1" applyAlignment="1">
      <alignment horizontal="center"/>
    </xf>
    <xf numFmtId="0" fontId="75" fillId="0" borderId="0" xfId="3" applyFont="1" applyFill="1" applyAlignment="1">
      <alignment horizontal="centerContinuous"/>
    </xf>
    <xf numFmtId="0" fontId="70" fillId="0" borderId="0" xfId="3" applyFont="1" applyFill="1" applyAlignment="1">
      <alignment horizontal="centerContinuous"/>
    </xf>
    <xf numFmtId="0" fontId="78" fillId="0" borderId="0" xfId="3" applyFont="1" applyFill="1" applyAlignment="1">
      <alignment horizontal="center"/>
    </xf>
    <xf numFmtId="49" fontId="78" fillId="0" borderId="0" xfId="3" applyNumberFormat="1" applyFont="1" applyFill="1" applyAlignment="1">
      <alignment horizontal="left" indent="1"/>
    </xf>
    <xf numFmtId="0" fontId="70" fillId="3" borderId="0" xfId="3" applyFont="1" applyFill="1" applyBorder="1" applyAlignment="1">
      <alignment horizontal="center" wrapText="1"/>
    </xf>
    <xf numFmtId="0" fontId="25" fillId="0" borderId="0" xfId="3" applyFont="1" applyFill="1" applyAlignment="1">
      <alignment wrapText="1"/>
    </xf>
    <xf numFmtId="0" fontId="72" fillId="0" borderId="0" xfId="3" applyFont="1" applyFill="1" applyBorder="1"/>
    <xf numFmtId="49" fontId="72" fillId="0" borderId="0" xfId="3" applyNumberFormat="1" applyFont="1" applyFill="1" applyBorder="1" applyAlignment="1">
      <alignment horizontal="left" indent="1"/>
    </xf>
    <xf numFmtId="0" fontId="72" fillId="0" borderId="0" xfId="3" applyFont="1" applyFill="1"/>
    <xf numFmtId="0" fontId="73" fillId="0" borderId="0" xfId="1" quotePrefix="1" applyNumberFormat="1" applyFont="1" applyFill="1" applyBorder="1" applyAlignment="1">
      <alignment vertical="top"/>
    </xf>
    <xf numFmtId="165" fontId="73" fillId="0" borderId="0" xfId="1" applyNumberFormat="1" applyFont="1" applyFill="1" applyBorder="1" applyAlignment="1">
      <alignment vertical="top" wrapText="1"/>
    </xf>
    <xf numFmtId="166" fontId="72" fillId="0" borderId="0" xfId="2" applyNumberFormat="1" applyFont="1" applyFill="1" applyBorder="1"/>
    <xf numFmtId="49" fontId="72" fillId="0" borderId="0" xfId="2" applyNumberFormat="1" applyFont="1" applyFill="1" applyBorder="1" applyAlignment="1">
      <alignment horizontal="center"/>
    </xf>
    <xf numFmtId="43" fontId="79" fillId="0" borderId="0" xfId="1" applyFont="1" applyFill="1"/>
    <xf numFmtId="49" fontId="72" fillId="0" borderId="0" xfId="1" applyNumberFormat="1" applyFont="1" applyFill="1" applyBorder="1" applyAlignment="1">
      <alignment horizontal="center"/>
    </xf>
    <xf numFmtId="0" fontId="70" fillId="0" borderId="3" xfId="3" applyFont="1" applyFill="1" applyBorder="1" applyAlignment="1"/>
    <xf numFmtId="0" fontId="75" fillId="0" borderId="3" xfId="3" applyFont="1" applyFill="1" applyBorder="1"/>
    <xf numFmtId="166" fontId="70" fillId="0" borderId="3" xfId="2" applyNumberFormat="1" applyFont="1" applyFill="1" applyBorder="1"/>
    <xf numFmtId="165" fontId="80" fillId="0" borderId="0" xfId="1" applyNumberFormat="1" applyFont="1" applyFill="1" applyBorder="1"/>
    <xf numFmtId="165" fontId="78" fillId="0" borderId="0" xfId="1" applyNumberFormat="1" applyFont="1" applyFill="1" applyBorder="1" applyAlignment="1">
      <alignment horizontal="center"/>
    </xf>
    <xf numFmtId="165" fontId="81" fillId="0" borderId="0" xfId="1" applyNumberFormat="1" applyFont="1" applyFill="1" applyBorder="1"/>
    <xf numFmtId="49" fontId="80" fillId="0" borderId="0" xfId="1" applyNumberFormat="1" applyFont="1" applyFill="1" applyBorder="1" applyAlignment="1">
      <alignment horizontal="center"/>
    </xf>
    <xf numFmtId="43" fontId="80" fillId="0" borderId="0" xfId="1" applyFont="1" applyFill="1" applyBorder="1" applyAlignment="1">
      <alignment horizontal="center"/>
    </xf>
    <xf numFmtId="0" fontId="70" fillId="0" borderId="39" xfId="3" applyFont="1" applyFill="1" applyBorder="1"/>
    <xf numFmtId="0" fontId="75" fillId="0" borderId="39" xfId="3" applyFont="1" applyFill="1" applyBorder="1"/>
    <xf numFmtId="166" fontId="70" fillId="0" borderId="39" xfId="2" applyNumberFormat="1" applyFont="1" applyFill="1" applyBorder="1"/>
    <xf numFmtId="0" fontId="77" fillId="0" borderId="0" xfId="3" applyFont="1" applyFill="1" applyBorder="1"/>
    <xf numFmtId="0" fontId="75" fillId="0" borderId="0" xfId="3" applyFont="1" applyFill="1" applyBorder="1"/>
    <xf numFmtId="166" fontId="70" fillId="0" borderId="0" xfId="2" applyNumberFormat="1" applyFont="1" applyFill="1" applyBorder="1"/>
    <xf numFmtId="49" fontId="70" fillId="0" borderId="0" xfId="2" applyNumberFormat="1" applyFont="1" applyFill="1" applyBorder="1" applyAlignment="1">
      <alignment horizontal="center"/>
    </xf>
    <xf numFmtId="43" fontId="70" fillId="0" borderId="0" xfId="1" applyFont="1" applyFill="1" applyBorder="1" applyAlignment="1">
      <alignment horizontal="center"/>
    </xf>
    <xf numFmtId="0" fontId="73" fillId="0" borderId="0" xfId="3" applyFont="1" applyFill="1" applyBorder="1" applyAlignment="1">
      <alignment horizontal="left" indent="1"/>
    </xf>
    <xf numFmtId="0" fontId="73" fillId="0" borderId="0" xfId="3" applyFont="1" applyFill="1" applyBorder="1"/>
    <xf numFmtId="0" fontId="75" fillId="0" borderId="0" xfId="3" applyFont="1" applyFill="1" applyBorder="1" applyAlignment="1">
      <alignment horizontal="left" indent="1"/>
    </xf>
    <xf numFmtId="166" fontId="73" fillId="0" borderId="0" xfId="2" applyNumberFormat="1" applyFont="1" applyFill="1" applyBorder="1"/>
    <xf numFmtId="49" fontId="73" fillId="0" borderId="0" xfId="2" applyNumberFormat="1" applyFont="1" applyFill="1" applyBorder="1" applyAlignment="1">
      <alignment horizontal="center"/>
    </xf>
    <xf numFmtId="0" fontId="72" fillId="0" borderId="0" xfId="3" applyFont="1" applyFill="1" applyBorder="1" applyAlignment="1">
      <alignment horizontal="left" indent="1"/>
    </xf>
    <xf numFmtId="165" fontId="72" fillId="0" borderId="0" xfId="1" applyNumberFormat="1" applyFont="1" applyFill="1" applyBorder="1"/>
    <xf numFmtId="166" fontId="79" fillId="0" borderId="0" xfId="3" applyNumberFormat="1" applyFont="1" applyFill="1" applyBorder="1"/>
    <xf numFmtId="0" fontId="70" fillId="0" borderId="0" xfId="3" applyFont="1" applyFill="1" applyBorder="1"/>
    <xf numFmtId="0" fontId="73" fillId="0" borderId="0" xfId="3" applyNumberFormat="1" applyFont="1" applyFill="1" applyAlignment="1">
      <alignment horizontal="left"/>
    </xf>
    <xf numFmtId="49" fontId="73" fillId="0" borderId="0" xfId="3" applyNumberFormat="1" applyFont="1" applyFill="1" applyAlignment="1">
      <alignment wrapText="1"/>
    </xf>
    <xf numFmtId="43" fontId="73" fillId="0" borderId="0" xfId="1" applyFont="1" applyFill="1" applyAlignment="1">
      <alignment wrapText="1"/>
    </xf>
    <xf numFmtId="0" fontId="72" fillId="0" borderId="0" xfId="0" applyFont="1"/>
    <xf numFmtId="49" fontId="73" fillId="0" borderId="0" xfId="3" applyNumberFormat="1" applyFont="1" applyFill="1" applyAlignment="1">
      <alignment horizontal="left" wrapText="1"/>
    </xf>
    <xf numFmtId="41" fontId="70" fillId="0" borderId="1" xfId="50939" quotePrefix="1" applyNumberFormat="1" applyFont="1" applyBorder="1" applyAlignment="1">
      <alignment horizontal="center"/>
    </xf>
    <xf numFmtId="41" fontId="70" fillId="0" borderId="55" xfId="50939" quotePrefix="1" applyNumberFormat="1" applyFont="1" applyBorder="1" applyAlignment="1">
      <alignment horizontal="left"/>
    </xf>
    <xf numFmtId="41" fontId="70" fillId="0" borderId="1" xfId="50940" quotePrefix="1" applyNumberFormat="1" applyFont="1" applyBorder="1" applyAlignment="1">
      <alignment horizontal="center"/>
    </xf>
    <xf numFmtId="43" fontId="82" fillId="0" borderId="0" xfId="1" applyFont="1"/>
    <xf numFmtId="41" fontId="70" fillId="0" borderId="55" xfId="50940" quotePrefix="1" applyNumberFormat="1" applyFont="1" applyBorder="1" applyAlignment="1">
      <alignment horizontal="left"/>
    </xf>
    <xf numFmtId="0" fontId="72" fillId="0" borderId="0" xfId="4300" applyFont="1" applyAlignment="1"/>
    <xf numFmtId="15" fontId="72" fillId="0" borderId="0" xfId="50940" applyNumberFormat="1" applyFont="1" applyAlignment="1"/>
    <xf numFmtId="43" fontId="72" fillId="0" borderId="0" xfId="1" applyFont="1"/>
    <xf numFmtId="170" fontId="72" fillId="0" borderId="0" xfId="4300" applyNumberFormat="1" applyFont="1"/>
    <xf numFmtId="165" fontId="72" fillId="0" borderId="0" xfId="4300" applyNumberFormat="1" applyFont="1"/>
    <xf numFmtId="0" fontId="70" fillId="0" borderId="55" xfId="50940" quotePrefix="1" applyFont="1" applyBorder="1" applyAlignment="1">
      <alignment horizontal="left"/>
    </xf>
    <xf numFmtId="0" fontId="72" fillId="0" borderId="0" xfId="4300" applyFont="1" applyFill="1"/>
    <xf numFmtId="0" fontId="70" fillId="0" borderId="0" xfId="4300" applyFont="1" applyAlignment="1">
      <alignment horizontal="left"/>
    </xf>
    <xf numFmtId="0" fontId="70" fillId="0" borderId="0" xfId="4300" applyFont="1" applyAlignment="1"/>
    <xf numFmtId="49" fontId="70" fillId="0" borderId="0" xfId="4300" applyNumberFormat="1" applyFont="1" applyAlignment="1">
      <alignment horizontal="left"/>
    </xf>
    <xf numFmtId="0" fontId="70" fillId="0" borderId="0" xfId="4300" applyFont="1" applyAlignment="1">
      <alignment horizontal="center"/>
    </xf>
    <xf numFmtId="41" fontId="70" fillId="0" borderId="0" xfId="4300" applyNumberFormat="1" applyFont="1" applyAlignment="1">
      <alignment horizontal="center"/>
    </xf>
    <xf numFmtId="38" fontId="72" fillId="0" borderId="52" xfId="4300" applyNumberFormat="1" applyFont="1" applyBorder="1" applyAlignment="1">
      <alignment horizontal="center"/>
    </xf>
    <xf numFmtId="38" fontId="72" fillId="0" borderId="40" xfId="4300" applyNumberFormat="1" applyFont="1" applyBorder="1" applyAlignment="1">
      <alignment horizontal="center"/>
    </xf>
    <xf numFmtId="38" fontId="72" fillId="0" borderId="40" xfId="4300" applyNumberFormat="1" applyFont="1" applyFill="1" applyBorder="1" applyAlignment="1">
      <alignment horizontal="center"/>
    </xf>
    <xf numFmtId="38" fontId="72" fillId="0" borderId="41" xfId="4300" applyNumberFormat="1" applyFont="1" applyBorder="1" applyAlignment="1">
      <alignment horizontal="center"/>
    </xf>
    <xf numFmtId="38" fontId="72" fillId="0" borderId="0" xfId="4300" applyNumberFormat="1" applyFont="1" applyBorder="1" applyAlignment="1">
      <alignment horizontal="center" vertical="center" wrapText="1"/>
    </xf>
    <xf numFmtId="38" fontId="72" fillId="0" borderId="58" xfId="4300" applyNumberFormat="1" applyFont="1" applyBorder="1" applyAlignment="1">
      <alignment horizontal="center" vertical="center" wrapText="1"/>
    </xf>
    <xf numFmtId="38" fontId="72" fillId="0" borderId="42" xfId="4300" applyNumberFormat="1" applyFont="1" applyBorder="1" applyAlignment="1">
      <alignment horizontal="center" vertical="center" wrapText="1"/>
    </xf>
    <xf numFmtId="38" fontId="72" fillId="0" borderId="42" xfId="4300" applyNumberFormat="1" applyFont="1" applyFill="1" applyBorder="1" applyAlignment="1">
      <alignment horizontal="center" vertical="center" wrapText="1"/>
    </xf>
    <xf numFmtId="38" fontId="72" fillId="0" borderId="43" xfId="4300" applyNumberFormat="1" applyFont="1" applyBorder="1" applyAlignment="1">
      <alignment horizontal="center" vertical="center"/>
    </xf>
    <xf numFmtId="0" fontId="70" fillId="0" borderId="49" xfId="4300" applyFont="1" applyBorder="1" applyAlignment="1">
      <alignment horizontal="center"/>
    </xf>
    <xf numFmtId="0" fontId="70" fillId="29" borderId="59" xfId="4300" applyFont="1" applyFill="1" applyBorder="1" applyAlignment="1">
      <alignment horizontal="center"/>
    </xf>
    <xf numFmtId="41" fontId="72" fillId="0" borderId="60" xfId="4300" applyNumberFormat="1" applyFont="1" applyBorder="1"/>
    <xf numFmtId="41" fontId="72" fillId="0" borderId="61" xfId="4300" applyNumberFormat="1" applyFont="1" applyBorder="1"/>
    <xf numFmtId="41" fontId="72" fillId="0" borderId="62" xfId="4300" applyNumberFormat="1" applyFont="1" applyBorder="1"/>
    <xf numFmtId="41" fontId="72" fillId="0" borderId="60" xfId="4300" applyNumberFormat="1" applyFont="1" applyFill="1" applyBorder="1"/>
    <xf numFmtId="0" fontId="70" fillId="0" borderId="24" xfId="4300" applyFont="1" applyBorder="1" applyAlignment="1">
      <alignment horizontal="center"/>
    </xf>
    <xf numFmtId="0" fontId="72" fillId="0" borderId="24" xfId="4300" applyFont="1" applyFill="1" applyBorder="1" applyAlignment="1">
      <alignment vertical="center" wrapText="1"/>
    </xf>
    <xf numFmtId="41" fontId="72" fillId="0" borderId="63" xfId="4300" applyNumberFormat="1" applyFont="1" applyFill="1" applyBorder="1"/>
    <xf numFmtId="41" fontId="72" fillId="0" borderId="64" xfId="4300" applyNumberFormat="1" applyFont="1" applyFill="1" applyBorder="1"/>
    <xf numFmtId="0" fontId="70" fillId="0" borderId="3" xfId="4300" applyFont="1" applyBorder="1" applyAlignment="1">
      <alignment horizontal="center"/>
    </xf>
    <xf numFmtId="0" fontId="72" fillId="0" borderId="3" xfId="4300" applyFont="1" applyFill="1" applyBorder="1" applyAlignment="1">
      <alignment vertical="center" wrapText="1"/>
    </xf>
    <xf numFmtId="0" fontId="72" fillId="0" borderId="7" xfId="4300" applyFont="1" applyFill="1" applyBorder="1" applyAlignment="1">
      <alignment vertical="center" wrapText="1"/>
    </xf>
    <xf numFmtId="41" fontId="72" fillId="0" borderId="6" xfId="4300" applyNumberFormat="1" applyFont="1" applyFill="1" applyBorder="1"/>
    <xf numFmtId="41" fontId="72" fillId="0" borderId="44" xfId="4300" applyNumberFormat="1" applyFont="1" applyFill="1" applyBorder="1"/>
    <xf numFmtId="41" fontId="72" fillId="0" borderId="3" xfId="4300" applyNumberFormat="1" applyFont="1" applyFill="1" applyBorder="1"/>
    <xf numFmtId="41" fontId="72" fillId="0" borderId="29" xfId="4300" applyNumberFormat="1" applyFont="1" applyFill="1" applyBorder="1"/>
    <xf numFmtId="0" fontId="70" fillId="0" borderId="3" xfId="4300" applyFont="1" applyFill="1" applyBorder="1" applyAlignment="1">
      <alignment horizontal="center" vertical="center"/>
    </xf>
    <xf numFmtId="0" fontId="72" fillId="0" borderId="10" xfId="4300" applyFont="1" applyFill="1" applyBorder="1" applyAlignment="1">
      <alignment vertical="center" wrapText="1"/>
    </xf>
    <xf numFmtId="43" fontId="72" fillId="0" borderId="3" xfId="4300" applyNumberFormat="1" applyFont="1" applyFill="1" applyBorder="1"/>
    <xf numFmtId="0" fontId="70" fillId="0" borderId="7" xfId="4300" applyFont="1" applyBorder="1" applyAlignment="1">
      <alignment horizontal="center"/>
    </xf>
    <xf numFmtId="0" fontId="70" fillId="29" borderId="49" xfId="4300" applyFont="1" applyFill="1" applyBorder="1" applyAlignment="1">
      <alignment horizontal="center"/>
    </xf>
    <xf numFmtId="0" fontId="70" fillId="29" borderId="51" xfId="4300" applyFont="1" applyFill="1" applyBorder="1" applyAlignment="1">
      <alignment horizontal="center" wrapText="1"/>
    </xf>
    <xf numFmtId="41" fontId="70" fillId="29" borderId="45" xfId="4300" applyNumberFormat="1" applyFont="1" applyFill="1" applyBorder="1"/>
    <xf numFmtId="41" fontId="70" fillId="29" borderId="46" xfId="4300" applyNumberFormat="1" applyFont="1" applyFill="1" applyBorder="1"/>
    <xf numFmtId="0" fontId="72" fillId="0" borderId="30" xfId="4300" applyFont="1" applyBorder="1"/>
    <xf numFmtId="0" fontId="75" fillId="0" borderId="50" xfId="4300" applyFont="1" applyFill="1" applyBorder="1" applyAlignment="1">
      <alignment horizontal="right" wrapText="1"/>
    </xf>
    <xf numFmtId="41" fontId="72" fillId="0" borderId="47" xfId="4300" applyNumberFormat="1" applyFont="1" applyBorder="1"/>
    <xf numFmtId="41" fontId="72" fillId="0" borderId="65" xfId="4300" applyNumberFormat="1" applyFont="1" applyBorder="1"/>
    <xf numFmtId="0" fontId="75" fillId="0" borderId="0" xfId="4300" applyFont="1" applyFill="1" applyBorder="1" applyAlignment="1">
      <alignment horizontal="right" wrapText="1"/>
    </xf>
    <xf numFmtId="41" fontId="72" fillId="0" borderId="48" xfId="4300" applyNumberFormat="1" applyFont="1" applyBorder="1"/>
    <xf numFmtId="41" fontId="72" fillId="0" borderId="31" xfId="4300" applyNumberFormat="1" applyFont="1" applyBorder="1"/>
    <xf numFmtId="0" fontId="72" fillId="29" borderId="49" xfId="4300" applyFont="1" applyFill="1" applyBorder="1"/>
    <xf numFmtId="0" fontId="72" fillId="0" borderId="0" xfId="4300" applyFont="1" applyAlignment="1">
      <alignment horizontal="center"/>
    </xf>
    <xf numFmtId="0" fontId="72" fillId="0" borderId="0" xfId="4300" applyFont="1" applyFill="1" applyBorder="1"/>
    <xf numFmtId="38" fontId="70" fillId="0" borderId="0" xfId="4300" applyNumberFormat="1" applyFont="1" applyBorder="1"/>
    <xf numFmtId="0" fontId="72" fillId="0" borderId="0" xfId="0" applyFont="1" applyFill="1" applyBorder="1"/>
    <xf numFmtId="0" fontId="84" fillId="0" borderId="0" xfId="0" applyFont="1" applyFill="1" applyBorder="1" applyAlignment="1">
      <alignment horizontal="center"/>
    </xf>
    <xf numFmtId="0" fontId="70" fillId="28" borderId="3" xfId="0" applyFont="1" applyFill="1" applyBorder="1" applyAlignment="1">
      <alignment horizontal="center" wrapText="1"/>
    </xf>
    <xf numFmtId="0" fontId="70" fillId="28" borderId="5" xfId="0" applyFont="1" applyFill="1" applyBorder="1" applyAlignment="1">
      <alignment horizontal="center" wrapText="1"/>
    </xf>
    <xf numFmtId="0" fontId="72" fillId="0" borderId="0" xfId="0" applyFont="1" applyFill="1" applyBorder="1" applyAlignment="1">
      <alignment wrapText="1"/>
    </xf>
    <xf numFmtId="0" fontId="72" fillId="0" borderId="6" xfId="0" applyFont="1" applyFill="1" applyBorder="1"/>
    <xf numFmtId="0" fontId="72" fillId="0" borderId="2" xfId="0" applyFont="1" applyFill="1" applyBorder="1"/>
    <xf numFmtId="0" fontId="72" fillId="0" borderId="6" xfId="0" applyFont="1" applyFill="1" applyBorder="1" applyAlignment="1">
      <alignment shrinkToFit="1"/>
    </xf>
    <xf numFmtId="0" fontId="72" fillId="0" borderId="2" xfId="0" applyFont="1" applyFill="1" applyBorder="1" applyAlignment="1">
      <alignment shrinkToFit="1"/>
    </xf>
    <xf numFmtId="165" fontId="72" fillId="0" borderId="6" xfId="13" applyNumberFormat="1" applyFont="1" applyFill="1" applyBorder="1"/>
    <xf numFmtId="3" fontId="72" fillId="0" borderId="0" xfId="0" applyNumberFormat="1" applyFont="1" applyFill="1" applyBorder="1"/>
    <xf numFmtId="0" fontId="70" fillId="0" borderId="0" xfId="0" applyFont="1" applyFill="1" applyBorder="1"/>
    <xf numFmtId="3" fontId="70" fillId="0" borderId="0" xfId="0" applyNumberFormat="1" applyFont="1" applyFill="1" applyBorder="1"/>
    <xf numFmtId="39" fontId="72" fillId="0" borderId="6" xfId="13" applyNumberFormat="1" applyFont="1" applyFill="1" applyBorder="1" applyAlignment="1">
      <alignment horizontal="right"/>
    </xf>
    <xf numFmtId="167" fontId="72" fillId="0" borderId="6" xfId="13" applyNumberFormat="1" applyFont="1" applyFill="1" applyBorder="1" applyAlignment="1">
      <alignment horizontal="center"/>
    </xf>
    <xf numFmtId="167" fontId="72" fillId="0" borderId="6" xfId="13" applyNumberFormat="1" applyFont="1" applyFill="1" applyBorder="1"/>
    <xf numFmtId="169" fontId="72" fillId="0" borderId="6" xfId="13" applyNumberFormat="1" applyFont="1" applyFill="1" applyBorder="1"/>
    <xf numFmtId="165" fontId="72" fillId="0" borderId="6" xfId="13" applyNumberFormat="1" applyFont="1" applyFill="1" applyBorder="1" applyAlignment="1">
      <alignment horizontal="center"/>
    </xf>
    <xf numFmtId="165" fontId="72" fillId="0" borderId="6" xfId="13" applyNumberFormat="1" applyFont="1" applyFill="1" applyBorder="1" applyAlignment="1">
      <alignment horizontal="right"/>
    </xf>
    <xf numFmtId="0" fontId="72" fillId="0" borderId="24" xfId="0" applyFont="1" applyFill="1" applyBorder="1" applyAlignment="1">
      <alignment shrinkToFit="1"/>
    </xf>
    <xf numFmtId="0" fontId="72" fillId="0" borderId="12" xfId="0" applyFont="1" applyFill="1" applyBorder="1" applyAlignment="1">
      <alignment shrinkToFit="1"/>
    </xf>
    <xf numFmtId="165" fontId="72" fillId="0" borderId="24" xfId="13" applyNumberFormat="1" applyFont="1" applyFill="1" applyBorder="1"/>
    <xf numFmtId="0" fontId="73" fillId="0" borderId="0" xfId="0" applyFont="1" applyFill="1" applyBorder="1"/>
    <xf numFmtId="166" fontId="70" fillId="0" borderId="0" xfId="14" applyNumberFormat="1" applyFont="1" applyFill="1" applyBorder="1"/>
    <xf numFmtId="0" fontId="73" fillId="0" borderId="0" xfId="0" applyFont="1" applyFill="1" applyBorder="1" applyAlignment="1">
      <alignment horizontal="right"/>
    </xf>
    <xf numFmtId="0" fontId="73" fillId="0" borderId="0" xfId="0" applyFont="1" applyFill="1"/>
    <xf numFmtId="0" fontId="72" fillId="0" borderId="0" xfId="0" applyFont="1" applyBorder="1" applyAlignment="1">
      <alignment horizontal="center"/>
    </xf>
    <xf numFmtId="37" fontId="72" fillId="0" borderId="0" xfId="0" applyNumberFormat="1" applyFont="1" applyBorder="1" applyAlignment="1">
      <alignment horizontal="center"/>
    </xf>
    <xf numFmtId="0" fontId="70" fillId="3" borderId="12" xfId="0" applyFont="1" applyFill="1" applyBorder="1" applyAlignment="1">
      <alignment horizontal="center" vertical="center"/>
    </xf>
    <xf numFmtId="0" fontId="70" fillId="3" borderId="4" xfId="0" applyFont="1" applyFill="1" applyBorder="1" applyAlignment="1">
      <alignment horizontal="center" vertical="center"/>
    </xf>
    <xf numFmtId="3" fontId="70" fillId="3" borderId="35" xfId="0" applyNumberFormat="1" applyFont="1" applyFill="1" applyBorder="1" applyAlignment="1">
      <alignment horizontal="center" vertical="center"/>
    </xf>
    <xf numFmtId="3" fontId="75" fillId="3" borderId="10" xfId="0" applyNumberFormat="1" applyFont="1" applyFill="1" applyBorder="1" applyAlignment="1">
      <alignment horizontal="center" vertical="center" wrapText="1"/>
    </xf>
    <xf numFmtId="3" fontId="75" fillId="3" borderId="3" xfId="0" applyNumberFormat="1" applyFont="1" applyFill="1" applyBorder="1" applyAlignment="1">
      <alignment horizontal="center" vertical="center" wrapText="1"/>
    </xf>
    <xf numFmtId="3" fontId="70" fillId="3" borderId="5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vertical="center"/>
    </xf>
    <xf numFmtId="42" fontId="70" fillId="0" borderId="3" xfId="0" applyNumberFormat="1" applyFont="1" applyFill="1" applyBorder="1" applyAlignment="1">
      <alignment vertical="center"/>
    </xf>
    <xf numFmtId="164" fontId="70" fillId="0" borderId="0" xfId="0" applyNumberFormat="1" applyFont="1" applyFill="1" applyAlignment="1">
      <alignment vertical="center"/>
    </xf>
    <xf numFmtId="164" fontId="73" fillId="0" borderId="0" xfId="10" applyNumberFormat="1" applyFont="1" applyFill="1" applyBorder="1" applyAlignment="1">
      <alignment vertical="center"/>
    </xf>
    <xf numFmtId="0" fontId="85" fillId="0" borderId="0" xfId="32600" applyFont="1" applyBorder="1" applyAlignment="1">
      <alignment vertical="center"/>
    </xf>
    <xf numFmtId="42" fontId="70" fillId="0" borderId="0" xfId="0" applyNumberFormat="1" applyFont="1" applyFill="1" applyBorder="1" applyAlignment="1">
      <alignment vertical="center"/>
    </xf>
    <xf numFmtId="164" fontId="75" fillId="0" borderId="39" xfId="10" applyNumberFormat="1" applyFont="1" applyFill="1" applyBorder="1" applyAlignment="1">
      <alignment vertical="center"/>
    </xf>
    <xf numFmtId="42" fontId="70" fillId="0" borderId="39" xfId="0" applyNumberFormat="1" applyFont="1" applyFill="1" applyBorder="1" applyAlignment="1">
      <alignment vertical="center"/>
    </xf>
    <xf numFmtId="0" fontId="86" fillId="4" borderId="14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center"/>
    </xf>
    <xf numFmtId="167" fontId="72" fillId="0" borderId="7" xfId="16" applyNumberFormat="1" applyFont="1" applyFill="1" applyBorder="1"/>
    <xf numFmtId="167" fontId="72" fillId="0" borderId="6" xfId="16" applyNumberFormat="1" applyFont="1" applyFill="1" applyBorder="1"/>
    <xf numFmtId="167" fontId="70" fillId="0" borderId="3" xfId="16" applyNumberFormat="1" applyFont="1" applyFill="1" applyBorder="1"/>
    <xf numFmtId="167" fontId="70" fillId="0" borderId="3" xfId="16" applyNumberFormat="1" applyFont="1" applyFill="1" applyBorder="1" applyAlignment="1"/>
    <xf numFmtId="0" fontId="72" fillId="0" borderId="0" xfId="4300" applyFont="1" applyFill="1" applyBorder="1" applyAlignment="1">
      <alignment vertical="center" wrapText="1"/>
    </xf>
    <xf numFmtId="43" fontId="72" fillId="0" borderId="33" xfId="4300" applyNumberFormat="1" applyFont="1" applyFill="1" applyBorder="1"/>
    <xf numFmtId="41" fontId="72" fillId="0" borderId="46" xfId="4300" applyNumberFormat="1" applyFont="1" applyFill="1" applyBorder="1"/>
    <xf numFmtId="165" fontId="72" fillId="0" borderId="66" xfId="13" applyNumberFormat="1" applyFont="1" applyFill="1" applyBorder="1"/>
    <xf numFmtId="165" fontId="87" fillId="0" borderId="6" xfId="13" applyNumberFormat="1" applyFont="1" applyFill="1" applyBorder="1"/>
    <xf numFmtId="165" fontId="72" fillId="0" borderId="0" xfId="0" applyNumberFormat="1" applyFont="1" applyFill="1" applyBorder="1"/>
    <xf numFmtId="42" fontId="60" fillId="0" borderId="0" xfId="0" applyNumberFormat="1" applyFont="1" applyFill="1" applyBorder="1" applyAlignment="1">
      <alignment vertical="center"/>
    </xf>
    <xf numFmtId="167" fontId="70" fillId="0" borderId="4" xfId="16" applyNumberFormat="1" applyFont="1" applyFill="1" applyBorder="1" applyAlignment="1">
      <alignment horizontal="center"/>
    </xf>
    <xf numFmtId="167" fontId="88" fillId="0" borderId="4" xfId="14204" applyNumberFormat="1" applyFont="1" applyFill="1" applyBorder="1" applyAlignment="1">
      <alignment horizontal="center"/>
    </xf>
    <xf numFmtId="0" fontId="89" fillId="0" borderId="0" xfId="50935" applyFont="1" applyFill="1" applyBorder="1"/>
    <xf numFmtId="0" fontId="72" fillId="0" borderId="0" xfId="12" applyFont="1" applyFill="1" applyBorder="1"/>
    <xf numFmtId="3" fontId="73" fillId="0" borderId="0" xfId="0" applyNumberFormat="1" applyFont="1" applyFill="1" applyAlignment="1">
      <alignment vertical="center"/>
    </xf>
    <xf numFmtId="0" fontId="70" fillId="3" borderId="3" xfId="12" applyFont="1" applyFill="1" applyBorder="1"/>
    <xf numFmtId="0" fontId="70" fillId="3" borderId="3" xfId="12" applyFont="1" applyFill="1" applyBorder="1" applyAlignment="1">
      <alignment horizontal="center"/>
    </xf>
    <xf numFmtId="167" fontId="70" fillId="3" borderId="3" xfId="50934" applyNumberFormat="1" applyFont="1" applyFill="1" applyBorder="1" applyAlignment="1">
      <alignment horizontal="center" wrapText="1"/>
    </xf>
    <xf numFmtId="167" fontId="70" fillId="3" borderId="3" xfId="50934" applyNumberFormat="1" applyFont="1" applyFill="1" applyBorder="1" applyAlignment="1">
      <alignment horizontal="center"/>
    </xf>
    <xf numFmtId="167" fontId="70" fillId="3" borderId="3" xfId="16" applyNumberFormat="1" applyFont="1" applyFill="1" applyBorder="1" applyAlignment="1">
      <alignment horizontal="center" wrapText="1"/>
    </xf>
    <xf numFmtId="0" fontId="82" fillId="0" borderId="0" xfId="50935" applyFont="1"/>
    <xf numFmtId="167" fontId="72" fillId="0" borderId="0" xfId="16" applyNumberFormat="1" applyFont="1" applyFill="1"/>
    <xf numFmtId="167" fontId="72" fillId="0" borderId="0" xfId="16" applyNumberFormat="1" applyFont="1" applyFill="1" applyBorder="1"/>
    <xf numFmtId="167" fontId="72" fillId="0" borderId="0" xfId="16" applyNumberFormat="1" applyFont="1" applyBorder="1"/>
    <xf numFmtId="164" fontId="70" fillId="0" borderId="0" xfId="12" applyNumberFormat="1" applyFont="1" applyFill="1"/>
    <xf numFmtId="43" fontId="72" fillId="0" borderId="0" xfId="12" applyNumberFormat="1" applyFont="1" applyFill="1"/>
    <xf numFmtId="0" fontId="70" fillId="0" borderId="0" xfId="12" applyFont="1"/>
    <xf numFmtId="167" fontId="72" fillId="0" borderId="0" xfId="50934" applyNumberFormat="1" applyFont="1" applyFill="1"/>
    <xf numFmtId="0" fontId="73" fillId="0" borderId="0" xfId="4300" applyFont="1"/>
    <xf numFmtId="167" fontId="82" fillId="0" borderId="0" xfId="50935" applyNumberFormat="1" applyFont="1"/>
    <xf numFmtId="0" fontId="73" fillId="0" borderId="0" xfId="50938" applyFont="1"/>
    <xf numFmtId="0" fontId="73" fillId="0" borderId="0" xfId="12" applyFont="1" applyFill="1"/>
    <xf numFmtId="167" fontId="72" fillId="0" borderId="0" xfId="50937" applyNumberFormat="1" applyFont="1" applyFill="1"/>
    <xf numFmtId="41" fontId="70" fillId="29" borderId="62" xfId="4300" applyNumberFormat="1" applyFont="1" applyFill="1" applyBorder="1"/>
    <xf numFmtId="41" fontId="70" fillId="29" borderId="51" xfId="4300" applyNumberFormat="1" applyFont="1" applyFill="1" applyBorder="1"/>
    <xf numFmtId="165" fontId="72" fillId="0" borderId="33" xfId="1" applyNumberFormat="1" applyFont="1" applyFill="1" applyBorder="1"/>
    <xf numFmtId="42" fontId="72" fillId="0" borderId="0" xfId="4300" applyNumberFormat="1" applyFont="1"/>
    <xf numFmtId="42" fontId="72" fillId="0" borderId="0" xfId="1" applyNumberFormat="1" applyFont="1" applyFill="1" applyBorder="1" applyAlignment="1">
      <alignment horizontal="center"/>
    </xf>
    <xf numFmtId="42" fontId="70" fillId="0" borderId="3" xfId="1" applyNumberFormat="1" applyFont="1" applyFill="1" applyBorder="1" applyAlignment="1">
      <alignment horizontal="center"/>
    </xf>
    <xf numFmtId="42" fontId="70" fillId="0" borderId="0" xfId="1" applyNumberFormat="1" applyFont="1" applyFill="1" applyBorder="1" applyAlignment="1">
      <alignment horizontal="center"/>
    </xf>
    <xf numFmtId="42" fontId="70" fillId="0" borderId="39" xfId="1" applyNumberFormat="1" applyFont="1" applyFill="1" applyBorder="1" applyAlignment="1">
      <alignment horizontal="center"/>
    </xf>
    <xf numFmtId="0" fontId="70" fillId="0" borderId="11" xfId="0" applyFont="1" applyFill="1" applyBorder="1" applyAlignment="1">
      <alignment horizontal="center" vertical="center"/>
    </xf>
    <xf numFmtId="3" fontId="70" fillId="0" borderId="11" xfId="0" applyNumberFormat="1" applyFont="1" applyFill="1" applyBorder="1" applyAlignment="1">
      <alignment horizontal="center" vertical="center"/>
    </xf>
    <xf numFmtId="3" fontId="75" fillId="0" borderId="11" xfId="0" applyNumberFormat="1" applyFont="1" applyFill="1" applyBorder="1" applyAlignment="1">
      <alignment horizontal="center" vertical="center" wrapText="1"/>
    </xf>
    <xf numFmtId="3" fontId="70" fillId="0" borderId="11" xfId="0" applyNumberFormat="1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3" xfId="4300" applyFont="1" applyFill="1" applyBorder="1" applyAlignment="1">
      <alignment horizontal="center"/>
    </xf>
    <xf numFmtId="0" fontId="70" fillId="0" borderId="54" xfId="4300" applyFont="1" applyFill="1" applyBorder="1" applyAlignment="1">
      <alignment horizontal="center"/>
    </xf>
    <xf numFmtId="0" fontId="70" fillId="0" borderId="56" xfId="4300" applyFont="1" applyFill="1" applyBorder="1" applyAlignment="1">
      <alignment horizontal="center" vertical="center"/>
    </xf>
    <xf numFmtId="0" fontId="70" fillId="0" borderId="57" xfId="4300" applyFont="1" applyFill="1" applyBorder="1" applyAlignment="1">
      <alignment horizontal="center" vertical="center"/>
    </xf>
    <xf numFmtId="0" fontId="70" fillId="0" borderId="0" xfId="12" applyFont="1" applyFill="1" applyBorder="1" applyAlignment="1">
      <alignment horizontal="center"/>
    </xf>
    <xf numFmtId="0" fontId="70" fillId="0" borderId="5" xfId="12" applyFont="1" applyBorder="1" applyAlignment="1">
      <alignment horizontal="center"/>
    </xf>
    <xf numFmtId="0" fontId="70" fillId="0" borderId="10" xfId="12" applyFont="1" applyBorder="1" applyAlignment="1">
      <alignment horizontal="center"/>
    </xf>
    <xf numFmtId="0" fontId="70" fillId="0" borderId="5" xfId="10" applyFont="1" applyFill="1" applyBorder="1" applyAlignment="1">
      <alignment horizontal="right" vertical="center"/>
    </xf>
    <xf numFmtId="0" fontId="70" fillId="0" borderId="10" xfId="10" applyFont="1" applyFill="1" applyBorder="1" applyAlignment="1">
      <alignment horizontal="right" vertical="center"/>
    </xf>
    <xf numFmtId="0" fontId="72" fillId="5" borderId="9" xfId="0" applyFont="1" applyFill="1" applyBorder="1" applyAlignment="1">
      <alignment horizontal="center"/>
    </xf>
    <xf numFmtId="0" fontId="72" fillId="5" borderId="11" xfId="0" applyFont="1" applyFill="1" applyBorder="1" applyAlignment="1">
      <alignment horizontal="center"/>
    </xf>
    <xf numFmtId="0" fontId="70" fillId="5" borderId="5" xfId="0" applyFont="1" applyFill="1" applyBorder="1" applyAlignment="1">
      <alignment horizontal="center"/>
    </xf>
    <xf numFmtId="0" fontId="70" fillId="5" borderId="13" xfId="0" applyFont="1" applyFill="1" applyBorder="1" applyAlignment="1">
      <alignment horizontal="center"/>
    </xf>
    <xf numFmtId="0" fontId="75" fillId="0" borderId="5" xfId="10" applyFont="1" applyFill="1" applyBorder="1" applyAlignment="1">
      <alignment horizontal="right" vertical="center"/>
    </xf>
    <xf numFmtId="0" fontId="75" fillId="0" borderId="10" xfId="10" applyFont="1" applyFill="1" applyBorder="1" applyAlignment="1">
      <alignment horizontal="right" vertical="center"/>
    </xf>
    <xf numFmtId="41" fontId="75" fillId="0" borderId="0" xfId="50939" applyNumberFormat="1" applyFont="1" applyAlignment="1">
      <alignment horizontal="center"/>
    </xf>
    <xf numFmtId="41" fontId="70" fillId="0" borderId="0" xfId="50939" applyNumberFormat="1" applyFont="1" applyAlignment="1">
      <alignment horizontal="center"/>
    </xf>
    <xf numFmtId="49" fontId="70" fillId="0" borderId="0" xfId="50939" quotePrefix="1" applyNumberFormat="1" applyFont="1" applyAlignment="1">
      <alignment horizontal="center"/>
    </xf>
    <xf numFmtId="41" fontId="75" fillId="0" borderId="0" xfId="50940" applyNumberFormat="1" applyFont="1" applyAlignment="1">
      <alignment horizontal="center"/>
    </xf>
    <xf numFmtId="41" fontId="73" fillId="0" borderId="0" xfId="4300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41" fontId="72" fillId="0" borderId="0" xfId="4300" applyNumberFormat="1" applyFont="1" applyAlignment="1">
      <alignment horizontal="center"/>
    </xf>
    <xf numFmtId="49" fontId="70" fillId="0" borderId="0" xfId="50940" quotePrefix="1" applyNumberFormat="1" applyFont="1" applyAlignment="1">
      <alignment horizontal="center"/>
    </xf>
    <xf numFmtId="49" fontId="72" fillId="0" borderId="0" xfId="4300" applyNumberFormat="1" applyFont="1" applyAlignment="1">
      <alignment horizontal="center"/>
    </xf>
    <xf numFmtId="0" fontId="75" fillId="0" borderId="0" xfId="50940" applyFont="1" applyAlignment="1">
      <alignment horizontal="center"/>
    </xf>
    <xf numFmtId="0" fontId="73" fillId="0" borderId="0" xfId="4300" applyFont="1" applyAlignment="1">
      <alignment horizontal="center"/>
    </xf>
    <xf numFmtId="0" fontId="70" fillId="0" borderId="0" xfId="50940" applyFont="1" applyAlignment="1">
      <alignment horizontal="center"/>
    </xf>
    <xf numFmtId="0" fontId="72" fillId="0" borderId="0" xfId="4300" applyFont="1" applyAlignment="1">
      <alignment horizontal="center"/>
    </xf>
    <xf numFmtId="0" fontId="75" fillId="0" borderId="0" xfId="3" applyFont="1" applyFill="1" applyBorder="1" applyAlignment="1">
      <alignment horizontal="left"/>
    </xf>
    <xf numFmtId="0" fontId="73" fillId="0" borderId="0" xfId="0" applyFont="1" applyBorder="1"/>
    <xf numFmtId="0" fontId="21" fillId="0" borderId="0" xfId="0" applyFont="1" applyFill="1" applyBorder="1" applyAlignment="1">
      <alignment horizontal="center"/>
    </xf>
    <xf numFmtId="0" fontId="57" fillId="0" borderId="0" xfId="3" applyFont="1" applyFill="1" applyAlignment="1">
      <alignment horizontal="center"/>
    </xf>
    <xf numFmtId="0" fontId="21" fillId="0" borderId="0" xfId="3" applyFont="1" applyFill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49" fontId="70" fillId="0" borderId="0" xfId="0" applyNumberFormat="1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/>
    </xf>
  </cellXfs>
  <cellStyles count="50941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2" xfId="50936"/>
    <cellStyle name="Normal 52 2" xfId="50938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" xfId="50939"/>
    <cellStyle name="Normal__Art II Earned Federal Funds Template 2" xfId="5094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6"/>
  <sheetViews>
    <sheetView tabSelected="1" zoomScale="80" zoomScaleNormal="80" workbookViewId="0">
      <pane xSplit="3" ySplit="4" topLeftCell="D5" activePane="bottomRight" state="frozen"/>
      <selection activeCell="A4" sqref="A4:B4"/>
      <selection pane="topRight" activeCell="A4" sqref="A4:B4"/>
      <selection pane="bottomLeft" activeCell="A4" sqref="A4:B4"/>
      <selection pane="bottomRight" activeCell="C12" sqref="C12"/>
    </sheetView>
  </sheetViews>
  <sheetFormatPr defaultColWidth="9.1796875" defaultRowHeight="18" customHeight="1"/>
  <cols>
    <col min="1" max="1" width="12.1796875" style="69" customWidth="1"/>
    <col min="2" max="2" width="50.81640625" style="69" bestFit="1" customWidth="1"/>
    <col min="3" max="3" width="18.1796875" style="80" bestFit="1" customWidth="1"/>
    <col min="4" max="4" width="20" style="80" customWidth="1"/>
    <col min="5" max="5" width="18.54296875" style="80" customWidth="1"/>
    <col min="6" max="6" width="19.81640625" style="81" bestFit="1" customWidth="1"/>
    <col min="7" max="7" width="16.1796875" style="81" customWidth="1"/>
    <col min="8" max="8" width="14.26953125" style="81" customWidth="1"/>
    <col min="9" max="9" width="18.1796875" style="80" bestFit="1" customWidth="1"/>
    <col min="10" max="10" width="15.81640625" style="80" customWidth="1"/>
    <col min="11" max="11" width="18.1796875" style="80" bestFit="1" customWidth="1"/>
    <col min="12" max="12" width="17.1796875" style="80" bestFit="1" customWidth="1"/>
    <col min="13" max="13" width="16" style="68" customWidth="1"/>
    <col min="14" max="14" width="14.54296875" style="69" customWidth="1"/>
    <col min="15" max="15" width="16.81640625" style="69" customWidth="1"/>
    <col min="16" max="16" width="15.54296875" style="69" bestFit="1" customWidth="1"/>
    <col min="17" max="17" width="11.7265625" style="69" bestFit="1" customWidth="1"/>
    <col min="18" max="16384" width="9.1796875" style="69"/>
  </cols>
  <sheetData>
    <row r="1" spans="1:16" s="65" customFormat="1" ht="18" customHeight="1">
      <c r="A1" s="481" t="s">
        <v>3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153"/>
    </row>
    <row r="2" spans="1:16" s="67" customFormat="1" ht="18" customHeight="1">
      <c r="A2" s="482" t="s">
        <v>232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154"/>
    </row>
    <row r="3" spans="1:16" s="67" customFormat="1" ht="18" customHeight="1">
      <c r="A3" s="483" t="s">
        <v>406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154"/>
    </row>
    <row r="4" spans="1:16" s="71" customFormat="1" ht="30">
      <c r="A4" s="155"/>
      <c r="B4" s="156"/>
      <c r="C4" s="157" t="s">
        <v>233</v>
      </c>
      <c r="D4" s="157" t="s">
        <v>169</v>
      </c>
      <c r="E4" s="105" t="s">
        <v>283</v>
      </c>
      <c r="F4" s="157" t="s">
        <v>251</v>
      </c>
      <c r="G4" s="157" t="s">
        <v>168</v>
      </c>
      <c r="H4" s="105" t="s">
        <v>33</v>
      </c>
      <c r="I4" s="157" t="s">
        <v>49</v>
      </c>
      <c r="J4" s="157" t="s">
        <v>50</v>
      </c>
      <c r="K4" s="158" t="s">
        <v>34</v>
      </c>
      <c r="L4" s="158" t="s">
        <v>35</v>
      </c>
      <c r="M4" s="154"/>
    </row>
    <row r="5" spans="1:16" s="63" customFormat="1" ht="18" customHeight="1">
      <c r="A5" s="159" t="s">
        <v>24</v>
      </c>
      <c r="B5" s="160" t="s">
        <v>7</v>
      </c>
      <c r="C5" s="161">
        <v>21297356</v>
      </c>
      <c r="D5" s="161">
        <f>E5+G5</f>
        <v>476015</v>
      </c>
      <c r="E5" s="161">
        <v>476015</v>
      </c>
      <c r="F5" s="473" t="s">
        <v>400</v>
      </c>
      <c r="G5" s="161">
        <v>0</v>
      </c>
      <c r="H5" s="163"/>
      <c r="I5" s="161">
        <v>21773371</v>
      </c>
      <c r="J5" s="161">
        <v>7069738.5400000019</v>
      </c>
      <c r="K5" s="161">
        <v>23399270</v>
      </c>
      <c r="L5" s="161">
        <f>I5-K5</f>
        <v>-1625899</v>
      </c>
      <c r="M5" s="164">
        <f>I5-C5-D5</f>
        <v>0</v>
      </c>
    </row>
    <row r="6" spans="1:16" s="72" customFormat="1" ht="7.5" customHeight="1">
      <c r="A6" s="159"/>
      <c r="B6" s="160"/>
      <c r="C6" s="161"/>
      <c r="D6" s="161"/>
      <c r="E6" s="161"/>
      <c r="F6" s="473"/>
      <c r="G6" s="163"/>
      <c r="H6" s="163"/>
      <c r="I6" s="161"/>
      <c r="J6" s="161"/>
      <c r="K6" s="161"/>
      <c r="L6" s="161"/>
      <c r="M6" s="164">
        <f t="shared" ref="M6:M36" si="0">I6-C6-D6</f>
        <v>0</v>
      </c>
    </row>
    <row r="7" spans="1:16" s="73" customFormat="1" ht="18" customHeight="1">
      <c r="A7" s="165" t="s">
        <v>358</v>
      </c>
      <c r="B7" s="166"/>
      <c r="C7" s="167">
        <f>C5</f>
        <v>21297356</v>
      </c>
      <c r="D7" s="167">
        <f>D5</f>
        <v>476015</v>
      </c>
      <c r="E7" s="167">
        <v>476015</v>
      </c>
      <c r="F7" s="474"/>
      <c r="G7" s="168">
        <f>G5</f>
        <v>0</v>
      </c>
      <c r="H7" s="168"/>
      <c r="I7" s="167">
        <f>I5</f>
        <v>21773371</v>
      </c>
      <c r="J7" s="167">
        <f>J5</f>
        <v>7069738.5400000019</v>
      </c>
      <c r="K7" s="167">
        <f>K5</f>
        <v>23399270</v>
      </c>
      <c r="L7" s="167">
        <f>L5</f>
        <v>-1625899</v>
      </c>
      <c r="M7" s="164">
        <f t="shared" si="0"/>
        <v>0</v>
      </c>
      <c r="N7" s="63"/>
      <c r="O7" s="63"/>
      <c r="P7" s="63"/>
    </row>
    <row r="8" spans="1:16" s="64" customFormat="1" ht="18" customHeight="1">
      <c r="A8" s="169" t="s">
        <v>25</v>
      </c>
      <c r="B8" s="160" t="s">
        <v>8</v>
      </c>
      <c r="C8" s="161">
        <v>548765797</v>
      </c>
      <c r="D8" s="161">
        <f t="shared" ref="D8:D19" si="1">E8+G8</f>
        <v>133264339</v>
      </c>
      <c r="E8" s="161">
        <v>38182242</v>
      </c>
      <c r="F8" s="473" t="s">
        <v>410</v>
      </c>
      <c r="G8" s="161">
        <v>95082097</v>
      </c>
      <c r="H8" s="163" t="s">
        <v>407</v>
      </c>
      <c r="I8" s="161">
        <v>682030136</v>
      </c>
      <c r="J8" s="161">
        <v>178375336.56</v>
      </c>
      <c r="K8" s="161">
        <v>715519401</v>
      </c>
      <c r="L8" s="161">
        <f t="shared" ref="L8:L19" si="2">I8-K8</f>
        <v>-33489265</v>
      </c>
      <c r="M8" s="164">
        <f t="shared" si="0"/>
        <v>0</v>
      </c>
      <c r="N8" s="63"/>
      <c r="O8" s="161"/>
      <c r="P8" s="63"/>
    </row>
    <row r="9" spans="1:16" s="64" customFormat="1" ht="18" customHeight="1">
      <c r="A9" s="169" t="s">
        <v>26</v>
      </c>
      <c r="B9" s="160" t="s">
        <v>9</v>
      </c>
      <c r="C9" s="161">
        <v>48154810</v>
      </c>
      <c r="D9" s="161">
        <f t="shared" si="1"/>
        <v>1152781</v>
      </c>
      <c r="E9" s="161">
        <v>-152468</v>
      </c>
      <c r="F9" s="473" t="s">
        <v>411</v>
      </c>
      <c r="G9" s="161">
        <v>1305249</v>
      </c>
      <c r="H9" s="162" t="s">
        <v>408</v>
      </c>
      <c r="I9" s="161">
        <v>49307591</v>
      </c>
      <c r="J9" s="161">
        <v>12089137.699999854</v>
      </c>
      <c r="K9" s="161">
        <v>50308868</v>
      </c>
      <c r="L9" s="161">
        <f t="shared" si="2"/>
        <v>-1001277</v>
      </c>
      <c r="M9" s="164">
        <f t="shared" si="0"/>
        <v>0</v>
      </c>
      <c r="N9" s="63"/>
      <c r="O9" s="63"/>
      <c r="P9" s="63"/>
    </row>
    <row r="10" spans="1:16" s="64" customFormat="1" ht="18" customHeight="1">
      <c r="A10" s="169" t="s">
        <v>27</v>
      </c>
      <c r="B10" s="160" t="s">
        <v>189</v>
      </c>
      <c r="C10" s="161">
        <v>54852504</v>
      </c>
      <c r="D10" s="161">
        <f t="shared" si="1"/>
        <v>-246843</v>
      </c>
      <c r="E10" s="161">
        <v>-246843</v>
      </c>
      <c r="F10" s="473" t="s">
        <v>215</v>
      </c>
      <c r="G10" s="161">
        <v>0</v>
      </c>
      <c r="H10" s="162"/>
      <c r="I10" s="161">
        <v>54605661</v>
      </c>
      <c r="J10" s="161">
        <v>20947129.650000002</v>
      </c>
      <c r="K10" s="161">
        <v>70871391</v>
      </c>
      <c r="L10" s="161">
        <f t="shared" si="2"/>
        <v>-16265730</v>
      </c>
      <c r="M10" s="164">
        <f t="shared" si="0"/>
        <v>0</v>
      </c>
      <c r="N10" s="63"/>
      <c r="O10" s="63"/>
      <c r="P10" s="63"/>
    </row>
    <row r="11" spans="1:16" s="64" customFormat="1" ht="18" customHeight="1">
      <c r="A11" s="169" t="s">
        <v>28</v>
      </c>
      <c r="B11" s="160" t="s">
        <v>190</v>
      </c>
      <c r="C11" s="161">
        <v>10065312</v>
      </c>
      <c r="D11" s="161">
        <f t="shared" si="1"/>
        <v>0</v>
      </c>
      <c r="E11" s="161">
        <v>0</v>
      </c>
      <c r="F11" s="473"/>
      <c r="G11" s="161">
        <v>0</v>
      </c>
      <c r="H11" s="162"/>
      <c r="I11" s="161">
        <v>10065312</v>
      </c>
      <c r="J11" s="161">
        <v>1542022.5699999998</v>
      </c>
      <c r="K11" s="161">
        <v>11818183</v>
      </c>
      <c r="L11" s="161">
        <f t="shared" si="2"/>
        <v>-1752871</v>
      </c>
      <c r="M11" s="164">
        <f t="shared" si="0"/>
        <v>0</v>
      </c>
      <c r="N11" s="63"/>
      <c r="O11" s="63"/>
      <c r="P11" s="63"/>
    </row>
    <row r="12" spans="1:16" s="64" customFormat="1" ht="18" customHeight="1">
      <c r="A12" s="169" t="s">
        <v>29</v>
      </c>
      <c r="B12" s="160" t="s">
        <v>191</v>
      </c>
      <c r="C12" s="161">
        <v>3488221</v>
      </c>
      <c r="D12" s="161">
        <f t="shared" si="1"/>
        <v>0</v>
      </c>
      <c r="E12" s="161">
        <v>0</v>
      </c>
      <c r="F12" s="473"/>
      <c r="G12" s="161">
        <v>0</v>
      </c>
      <c r="H12" s="162"/>
      <c r="I12" s="161">
        <v>3488221</v>
      </c>
      <c r="J12" s="161">
        <v>457742.08000000002</v>
      </c>
      <c r="K12" s="161">
        <v>4315169</v>
      </c>
      <c r="L12" s="161">
        <f t="shared" si="2"/>
        <v>-826948</v>
      </c>
      <c r="M12" s="164">
        <f t="shared" si="0"/>
        <v>0</v>
      </c>
      <c r="N12" s="63"/>
      <c r="O12" s="63"/>
      <c r="P12" s="63"/>
    </row>
    <row r="13" spans="1:16" s="64" customFormat="1" ht="18" customHeight="1">
      <c r="A13" s="169" t="s">
        <v>114</v>
      </c>
      <c r="B13" s="160" t="s">
        <v>11</v>
      </c>
      <c r="C13" s="161">
        <v>9743396</v>
      </c>
      <c r="D13" s="161">
        <f t="shared" si="1"/>
        <v>510464</v>
      </c>
      <c r="E13" s="161">
        <v>510464</v>
      </c>
      <c r="F13" s="473" t="s">
        <v>216</v>
      </c>
      <c r="G13" s="161">
        <v>0</v>
      </c>
      <c r="H13" s="162"/>
      <c r="I13" s="161">
        <v>10253860</v>
      </c>
      <c r="J13" s="161">
        <v>1381736.6300000001</v>
      </c>
      <c r="K13" s="161">
        <v>10253860</v>
      </c>
      <c r="L13" s="161">
        <f t="shared" si="2"/>
        <v>0</v>
      </c>
      <c r="M13" s="164">
        <f t="shared" si="0"/>
        <v>0</v>
      </c>
      <c r="N13" s="63"/>
      <c r="O13" s="63"/>
      <c r="P13" s="63"/>
    </row>
    <row r="14" spans="1:16" s="64" customFormat="1" ht="18" customHeight="1">
      <c r="A14" s="169" t="s">
        <v>115</v>
      </c>
      <c r="B14" s="160" t="s">
        <v>192</v>
      </c>
      <c r="C14" s="161">
        <v>8616280</v>
      </c>
      <c r="D14" s="161">
        <f t="shared" si="1"/>
        <v>-47866</v>
      </c>
      <c r="E14" s="161">
        <v>-47866</v>
      </c>
      <c r="F14" s="473" t="s">
        <v>185</v>
      </c>
      <c r="G14" s="161">
        <v>0</v>
      </c>
      <c r="H14" s="162"/>
      <c r="I14" s="161">
        <v>8568414</v>
      </c>
      <c r="J14" s="161">
        <v>2238319.2300000004</v>
      </c>
      <c r="K14" s="161">
        <v>10700145</v>
      </c>
      <c r="L14" s="161">
        <f t="shared" si="2"/>
        <v>-2131731</v>
      </c>
      <c r="M14" s="164">
        <f t="shared" si="0"/>
        <v>0</v>
      </c>
      <c r="N14" s="63"/>
      <c r="O14" s="63"/>
      <c r="P14" s="63"/>
    </row>
    <row r="15" spans="1:16" s="64" customFormat="1" ht="18" customHeight="1">
      <c r="A15" s="169" t="s">
        <v>116</v>
      </c>
      <c r="B15" s="160" t="s">
        <v>193</v>
      </c>
      <c r="C15" s="161">
        <v>46082699</v>
      </c>
      <c r="D15" s="161">
        <f t="shared" si="1"/>
        <v>36345</v>
      </c>
      <c r="E15" s="161">
        <v>36345</v>
      </c>
      <c r="F15" s="473" t="s">
        <v>216</v>
      </c>
      <c r="G15" s="161">
        <v>0</v>
      </c>
      <c r="H15" s="162"/>
      <c r="I15" s="161">
        <v>46119044</v>
      </c>
      <c r="J15" s="161">
        <v>7451297.1499999948</v>
      </c>
      <c r="K15" s="161">
        <v>46119044</v>
      </c>
      <c r="L15" s="161">
        <f t="shared" si="2"/>
        <v>0</v>
      </c>
      <c r="M15" s="164">
        <f t="shared" si="0"/>
        <v>0</v>
      </c>
      <c r="N15" s="63"/>
      <c r="O15" s="63"/>
      <c r="P15" s="63"/>
    </row>
    <row r="16" spans="1:16" s="64" customFormat="1" ht="18" customHeight="1">
      <c r="A16" s="169" t="s">
        <v>117</v>
      </c>
      <c r="B16" s="160" t="s">
        <v>194</v>
      </c>
      <c r="C16" s="161">
        <v>421563615</v>
      </c>
      <c r="D16" s="161">
        <f t="shared" si="1"/>
        <v>-31840674</v>
      </c>
      <c r="E16" s="161">
        <v>-23040674</v>
      </c>
      <c r="F16" s="473" t="s">
        <v>394</v>
      </c>
      <c r="G16" s="161">
        <v>-8800000</v>
      </c>
      <c r="H16" s="162" t="s">
        <v>409</v>
      </c>
      <c r="I16" s="161">
        <v>389722941</v>
      </c>
      <c r="J16" s="161">
        <v>103739631.18999994</v>
      </c>
      <c r="K16" s="161">
        <v>442246638</v>
      </c>
      <c r="L16" s="161">
        <f t="shared" si="2"/>
        <v>-52523697</v>
      </c>
      <c r="M16" s="164">
        <f t="shared" si="0"/>
        <v>0</v>
      </c>
      <c r="N16" s="63"/>
      <c r="O16" s="63"/>
      <c r="P16" s="63"/>
    </row>
    <row r="17" spans="1:16" s="64" customFormat="1" ht="18" customHeight="1">
      <c r="A17" s="169" t="s">
        <v>118</v>
      </c>
      <c r="B17" s="160" t="s">
        <v>195</v>
      </c>
      <c r="C17" s="161">
        <v>269243512</v>
      </c>
      <c r="D17" s="161">
        <f t="shared" si="1"/>
        <v>-2593414</v>
      </c>
      <c r="E17" s="161">
        <v>-2593414</v>
      </c>
      <c r="F17" s="473" t="s">
        <v>284</v>
      </c>
      <c r="G17" s="161">
        <v>0</v>
      </c>
      <c r="H17" s="162"/>
      <c r="I17" s="161">
        <v>266650098</v>
      </c>
      <c r="J17" s="161">
        <v>87805879.829999983</v>
      </c>
      <c r="K17" s="161">
        <v>268162866</v>
      </c>
      <c r="L17" s="161">
        <f t="shared" si="2"/>
        <v>-1512768</v>
      </c>
      <c r="M17" s="164">
        <f t="shared" si="0"/>
        <v>0</v>
      </c>
      <c r="N17" s="63"/>
      <c r="O17" s="63"/>
      <c r="P17" s="63"/>
    </row>
    <row r="18" spans="1:16" s="64" customFormat="1" ht="18" customHeight="1">
      <c r="A18" s="169" t="s">
        <v>119</v>
      </c>
      <c r="B18" s="160" t="s">
        <v>196</v>
      </c>
      <c r="C18" s="161">
        <v>12371835</v>
      </c>
      <c r="D18" s="161">
        <f t="shared" si="1"/>
        <v>0</v>
      </c>
      <c r="E18" s="161">
        <v>0</v>
      </c>
      <c r="F18" s="473"/>
      <c r="G18" s="161">
        <v>0</v>
      </c>
      <c r="H18" s="162"/>
      <c r="I18" s="161">
        <v>12371835</v>
      </c>
      <c r="J18" s="161">
        <v>3697600.49</v>
      </c>
      <c r="K18" s="161">
        <v>13120599</v>
      </c>
      <c r="L18" s="161">
        <f t="shared" si="2"/>
        <v>-748764</v>
      </c>
      <c r="M18" s="164">
        <f t="shared" si="0"/>
        <v>0</v>
      </c>
      <c r="N18" s="63"/>
      <c r="O18" s="63"/>
      <c r="P18" s="63"/>
    </row>
    <row r="19" spans="1:16" s="64" customFormat="1" ht="18" customHeight="1">
      <c r="A19" s="169" t="s">
        <v>120</v>
      </c>
      <c r="B19" s="170" t="s">
        <v>218</v>
      </c>
      <c r="C19" s="161">
        <v>0</v>
      </c>
      <c r="D19" s="161">
        <f t="shared" si="1"/>
        <v>0</v>
      </c>
      <c r="E19" s="161">
        <v>0</v>
      </c>
      <c r="F19" s="473"/>
      <c r="G19" s="161">
        <v>0</v>
      </c>
      <c r="H19" s="162"/>
      <c r="I19" s="161">
        <v>0</v>
      </c>
      <c r="J19" s="161">
        <v>0</v>
      </c>
      <c r="K19" s="161">
        <v>0</v>
      </c>
      <c r="L19" s="161">
        <f t="shared" si="2"/>
        <v>0</v>
      </c>
      <c r="M19" s="164">
        <f t="shared" si="0"/>
        <v>0</v>
      </c>
      <c r="N19" s="63"/>
      <c r="O19" s="63"/>
      <c r="P19" s="63"/>
    </row>
    <row r="20" spans="1:16" s="74" customFormat="1" ht="7.5" customHeight="1">
      <c r="A20" s="169"/>
      <c r="B20" s="170"/>
      <c r="C20" s="161"/>
      <c r="D20" s="161"/>
      <c r="E20" s="161"/>
      <c r="F20" s="473"/>
      <c r="G20" s="162"/>
      <c r="H20" s="162"/>
      <c r="I20" s="161"/>
      <c r="J20" s="161"/>
      <c r="K20" s="161"/>
      <c r="L20" s="161"/>
      <c r="M20" s="164">
        <f t="shared" si="0"/>
        <v>0</v>
      </c>
      <c r="N20" s="72"/>
      <c r="O20" s="72"/>
      <c r="P20" s="72"/>
    </row>
    <row r="21" spans="1:16" s="73" customFormat="1" ht="18" customHeight="1">
      <c r="A21" s="165" t="s">
        <v>359</v>
      </c>
      <c r="B21" s="166"/>
      <c r="C21" s="167">
        <f>SUM(C8:C19)</f>
        <v>1432947981</v>
      </c>
      <c r="D21" s="167">
        <f>SUM(D8:D19)</f>
        <v>100235132</v>
      </c>
      <c r="E21" s="167">
        <v>12647786</v>
      </c>
      <c r="F21" s="474"/>
      <c r="G21" s="168">
        <f>SUM(G8:G20)</f>
        <v>87587346</v>
      </c>
      <c r="H21" s="168"/>
      <c r="I21" s="167">
        <f>SUM(I8:I19)</f>
        <v>1533183113</v>
      </c>
      <c r="J21" s="167">
        <f>SUM(J8:J19)</f>
        <v>419725833.0799998</v>
      </c>
      <c r="K21" s="167">
        <f>SUM(K8:K19)</f>
        <v>1643436164</v>
      </c>
      <c r="L21" s="167">
        <f>SUM(L8:L19)</f>
        <v>-110253051</v>
      </c>
      <c r="M21" s="164">
        <f t="shared" si="0"/>
        <v>0</v>
      </c>
      <c r="O21" s="63"/>
      <c r="P21" s="63"/>
    </row>
    <row r="22" spans="1:16" s="64" customFormat="1" ht="18" customHeight="1">
      <c r="A22" s="169" t="s">
        <v>30</v>
      </c>
      <c r="B22" s="160" t="s">
        <v>14</v>
      </c>
      <c r="C22" s="161">
        <v>21001890</v>
      </c>
      <c r="D22" s="161">
        <f t="shared" ref="D22:D27" si="3">E22+G22</f>
        <v>0</v>
      </c>
      <c r="E22" s="161">
        <v>0</v>
      </c>
      <c r="F22" s="473"/>
      <c r="G22" s="161">
        <v>0</v>
      </c>
      <c r="H22" s="162"/>
      <c r="I22" s="161">
        <v>21001890</v>
      </c>
      <c r="J22" s="161">
        <v>4249568.4399999995</v>
      </c>
      <c r="K22" s="161">
        <v>21001890</v>
      </c>
      <c r="L22" s="161">
        <f t="shared" ref="L22:L27" si="4">I22-K22</f>
        <v>0</v>
      </c>
      <c r="M22" s="164">
        <f t="shared" si="0"/>
        <v>0</v>
      </c>
      <c r="N22" s="63"/>
      <c r="O22" s="63"/>
      <c r="P22" s="63"/>
    </row>
    <row r="23" spans="1:16" s="64" customFormat="1" ht="18" customHeight="1">
      <c r="A23" s="169" t="s">
        <v>121</v>
      </c>
      <c r="B23" s="160" t="s">
        <v>15</v>
      </c>
      <c r="C23" s="161">
        <v>8422558</v>
      </c>
      <c r="D23" s="161">
        <f t="shared" si="3"/>
        <v>0</v>
      </c>
      <c r="E23" s="161">
        <v>0</v>
      </c>
      <c r="F23" s="473"/>
      <c r="G23" s="161">
        <v>0</v>
      </c>
      <c r="H23" s="162"/>
      <c r="I23" s="161">
        <v>8422558</v>
      </c>
      <c r="J23" s="161">
        <v>798188.11</v>
      </c>
      <c r="K23" s="161">
        <v>8422558</v>
      </c>
      <c r="L23" s="161">
        <f t="shared" si="4"/>
        <v>0</v>
      </c>
      <c r="M23" s="164">
        <f t="shared" si="0"/>
        <v>0</v>
      </c>
      <c r="N23" s="63"/>
      <c r="O23" s="63"/>
      <c r="P23" s="63"/>
    </row>
    <row r="24" spans="1:16" s="64" customFormat="1" ht="18" customHeight="1">
      <c r="A24" s="169" t="s">
        <v>122</v>
      </c>
      <c r="B24" s="160" t="s">
        <v>16</v>
      </c>
      <c r="C24" s="161">
        <v>2610245</v>
      </c>
      <c r="D24" s="161">
        <f t="shared" si="3"/>
        <v>0</v>
      </c>
      <c r="E24" s="161">
        <v>0</v>
      </c>
      <c r="F24" s="473"/>
      <c r="G24" s="161">
        <v>0</v>
      </c>
      <c r="H24" s="162"/>
      <c r="I24" s="161">
        <v>2610245</v>
      </c>
      <c r="J24" s="161">
        <v>429095.1</v>
      </c>
      <c r="K24" s="161">
        <v>2610245</v>
      </c>
      <c r="L24" s="161">
        <f t="shared" si="4"/>
        <v>0</v>
      </c>
      <c r="M24" s="164">
        <f t="shared" si="0"/>
        <v>0</v>
      </c>
      <c r="N24" s="63"/>
      <c r="O24" s="63"/>
      <c r="P24" s="63"/>
    </row>
    <row r="25" spans="1:16" s="64" customFormat="1" ht="18" customHeight="1">
      <c r="A25" s="169" t="s">
        <v>104</v>
      </c>
      <c r="B25" s="160" t="s">
        <v>17</v>
      </c>
      <c r="C25" s="161">
        <v>3155510</v>
      </c>
      <c r="D25" s="161">
        <f t="shared" si="3"/>
        <v>1091429</v>
      </c>
      <c r="E25" s="161">
        <v>1091429</v>
      </c>
      <c r="F25" s="473" t="s">
        <v>401</v>
      </c>
      <c r="G25" s="161">
        <v>0</v>
      </c>
      <c r="H25" s="162"/>
      <c r="I25" s="161">
        <v>4246939</v>
      </c>
      <c r="J25" s="161">
        <v>634045.80999999959</v>
      </c>
      <c r="K25" s="161">
        <v>4247793</v>
      </c>
      <c r="L25" s="161">
        <f t="shared" si="4"/>
        <v>-854</v>
      </c>
      <c r="M25" s="164">
        <f t="shared" si="0"/>
        <v>0</v>
      </c>
      <c r="N25" s="63"/>
      <c r="O25" s="63"/>
      <c r="P25" s="63"/>
    </row>
    <row r="26" spans="1:16" s="64" customFormat="1" ht="18" customHeight="1">
      <c r="A26" s="169" t="s">
        <v>105</v>
      </c>
      <c r="B26" s="160" t="s">
        <v>158</v>
      </c>
      <c r="C26" s="161">
        <v>26075221</v>
      </c>
      <c r="D26" s="161">
        <f t="shared" si="3"/>
        <v>31002034</v>
      </c>
      <c r="E26" s="161">
        <v>31002034</v>
      </c>
      <c r="F26" s="473" t="s">
        <v>285</v>
      </c>
      <c r="G26" s="161">
        <v>0</v>
      </c>
      <c r="H26" s="162"/>
      <c r="I26" s="161">
        <v>57077255</v>
      </c>
      <c r="J26" s="161">
        <v>8910332.4000000004</v>
      </c>
      <c r="K26" s="161">
        <v>57077255</v>
      </c>
      <c r="L26" s="161">
        <f t="shared" si="4"/>
        <v>0</v>
      </c>
      <c r="M26" s="164">
        <f t="shared" si="0"/>
        <v>0</v>
      </c>
      <c r="N26" s="63"/>
      <c r="O26" s="63"/>
      <c r="P26" s="63"/>
    </row>
    <row r="27" spans="1:16" s="64" customFormat="1" ht="18" customHeight="1">
      <c r="A27" s="169" t="s">
        <v>123</v>
      </c>
      <c r="B27" s="160" t="s">
        <v>159</v>
      </c>
      <c r="C27" s="161">
        <v>1887363</v>
      </c>
      <c r="D27" s="161">
        <f t="shared" si="3"/>
        <v>5875822</v>
      </c>
      <c r="E27" s="161">
        <v>5875822</v>
      </c>
      <c r="F27" s="473" t="s">
        <v>402</v>
      </c>
      <c r="G27" s="161">
        <v>0</v>
      </c>
      <c r="H27" s="162"/>
      <c r="I27" s="161">
        <v>7763185</v>
      </c>
      <c r="J27" s="161">
        <v>1154012.5500000012</v>
      </c>
      <c r="K27" s="161">
        <v>8024182</v>
      </c>
      <c r="L27" s="161">
        <f t="shared" si="4"/>
        <v>-260997</v>
      </c>
      <c r="M27" s="164">
        <f t="shared" si="0"/>
        <v>0</v>
      </c>
      <c r="N27" s="63"/>
      <c r="O27" s="63"/>
      <c r="P27" s="63"/>
    </row>
    <row r="28" spans="1:16" s="74" customFormat="1" ht="7.5" customHeight="1">
      <c r="A28" s="169"/>
      <c r="B28" s="160"/>
      <c r="C28" s="161"/>
      <c r="D28" s="161"/>
      <c r="E28" s="161"/>
      <c r="F28" s="473"/>
      <c r="G28" s="162"/>
      <c r="H28" s="162"/>
      <c r="I28" s="161"/>
      <c r="J28" s="161"/>
      <c r="K28" s="161"/>
      <c r="L28" s="161"/>
      <c r="M28" s="164">
        <f t="shared" si="0"/>
        <v>0</v>
      </c>
      <c r="N28" s="72"/>
      <c r="O28" s="72"/>
      <c r="P28" s="72"/>
    </row>
    <row r="29" spans="1:16" s="73" customFormat="1" ht="18" customHeight="1">
      <c r="A29" s="165" t="s">
        <v>360</v>
      </c>
      <c r="B29" s="166"/>
      <c r="C29" s="167">
        <f>SUM(C22:C27)</f>
        <v>63152787</v>
      </c>
      <c r="D29" s="167">
        <f>SUM(D22:D27)</f>
        <v>37969285</v>
      </c>
      <c r="E29" s="167">
        <v>37969285</v>
      </c>
      <c r="F29" s="474"/>
      <c r="G29" s="168">
        <f>SUM(G22:G28)</f>
        <v>0</v>
      </c>
      <c r="H29" s="168"/>
      <c r="I29" s="167">
        <f>SUM(I22:I27)</f>
        <v>101122072</v>
      </c>
      <c r="J29" s="167">
        <f>SUM(J22:J27)</f>
        <v>16175242.41</v>
      </c>
      <c r="K29" s="167">
        <f>SUM(K22:K27)</f>
        <v>101383923</v>
      </c>
      <c r="L29" s="167">
        <f>SUM(L22:L27)</f>
        <v>-261851</v>
      </c>
      <c r="M29" s="164">
        <f t="shared" si="0"/>
        <v>0</v>
      </c>
      <c r="O29" s="63"/>
      <c r="P29" s="63"/>
    </row>
    <row r="30" spans="1:16" s="64" customFormat="1" ht="18" customHeight="1">
      <c r="A30" s="169" t="s">
        <v>106</v>
      </c>
      <c r="B30" s="160" t="s">
        <v>197</v>
      </c>
      <c r="C30" s="161">
        <v>57609430</v>
      </c>
      <c r="D30" s="161">
        <f t="shared" ref="D30:D32" si="5">E30+G30</f>
        <v>1297611</v>
      </c>
      <c r="E30" s="161">
        <v>1146416</v>
      </c>
      <c r="F30" s="473" t="s">
        <v>412</v>
      </c>
      <c r="G30" s="161">
        <v>151195</v>
      </c>
      <c r="H30" s="162" t="s">
        <v>408</v>
      </c>
      <c r="I30" s="161">
        <v>58907041</v>
      </c>
      <c r="J30" s="161">
        <v>17518533.460000005</v>
      </c>
      <c r="K30" s="161">
        <v>61997957</v>
      </c>
      <c r="L30" s="161">
        <f>I30-K30</f>
        <v>-3090916</v>
      </c>
      <c r="M30" s="164">
        <f t="shared" si="0"/>
        <v>0</v>
      </c>
      <c r="N30" s="63"/>
      <c r="O30" s="63"/>
      <c r="P30" s="63"/>
    </row>
    <row r="31" spans="1:16" s="64" customFormat="1" ht="18" customHeight="1">
      <c r="A31" s="169" t="s">
        <v>107</v>
      </c>
      <c r="B31" s="160" t="s">
        <v>124</v>
      </c>
      <c r="C31" s="161">
        <v>6238964</v>
      </c>
      <c r="D31" s="161">
        <f t="shared" si="5"/>
        <v>48377</v>
      </c>
      <c r="E31" s="161">
        <v>41297</v>
      </c>
      <c r="F31" s="473" t="s">
        <v>400</v>
      </c>
      <c r="G31" s="161">
        <v>7080</v>
      </c>
      <c r="H31" s="162" t="s">
        <v>408</v>
      </c>
      <c r="I31" s="161">
        <v>6287341</v>
      </c>
      <c r="J31" s="161">
        <v>1603847.9000000018</v>
      </c>
      <c r="K31" s="161">
        <v>6287341</v>
      </c>
      <c r="L31" s="161">
        <f>I31-K31</f>
        <v>0</v>
      </c>
      <c r="M31" s="164">
        <f t="shared" si="0"/>
        <v>0</v>
      </c>
      <c r="N31" s="63"/>
      <c r="O31" s="63"/>
      <c r="P31" s="63"/>
    </row>
    <row r="32" spans="1:16" s="64" customFormat="1" ht="18" customHeight="1">
      <c r="A32" s="169" t="s">
        <v>108</v>
      </c>
      <c r="B32" s="160" t="s">
        <v>198</v>
      </c>
      <c r="C32" s="161">
        <v>9399818</v>
      </c>
      <c r="D32" s="161">
        <f t="shared" si="5"/>
        <v>0</v>
      </c>
      <c r="E32" s="161">
        <v>0</v>
      </c>
      <c r="F32" s="473"/>
      <c r="G32" s="161">
        <v>0</v>
      </c>
      <c r="H32" s="162"/>
      <c r="I32" s="161">
        <v>9399818</v>
      </c>
      <c r="J32" s="161">
        <v>1653102.7300000002</v>
      </c>
      <c r="K32" s="161">
        <v>9399818</v>
      </c>
      <c r="L32" s="161">
        <f>I32-K32</f>
        <v>0</v>
      </c>
      <c r="M32" s="164">
        <f t="shared" si="0"/>
        <v>0</v>
      </c>
      <c r="N32" s="63"/>
      <c r="O32" s="63"/>
      <c r="P32" s="63"/>
    </row>
    <row r="33" spans="1:16" s="74" customFormat="1" ht="7.5" customHeight="1">
      <c r="A33" s="169"/>
      <c r="B33" s="160"/>
      <c r="C33" s="161"/>
      <c r="D33" s="161"/>
      <c r="E33" s="161"/>
      <c r="F33" s="473"/>
      <c r="G33" s="162"/>
      <c r="H33" s="162"/>
      <c r="I33" s="161"/>
      <c r="J33" s="161"/>
      <c r="K33" s="161"/>
      <c r="L33" s="161"/>
      <c r="M33" s="164">
        <f t="shared" si="0"/>
        <v>0</v>
      </c>
      <c r="N33" s="72"/>
      <c r="O33" s="72"/>
      <c r="P33" s="72"/>
    </row>
    <row r="34" spans="1:16" s="64" customFormat="1" ht="18" customHeight="1">
      <c r="A34" s="171" t="s">
        <v>361</v>
      </c>
      <c r="B34" s="166"/>
      <c r="C34" s="167">
        <f>SUM(C30:C32)</f>
        <v>73248212</v>
      </c>
      <c r="D34" s="167">
        <f>SUM(D30:D32)</f>
        <v>1345988</v>
      </c>
      <c r="E34" s="167">
        <v>1187713</v>
      </c>
      <c r="F34" s="474"/>
      <c r="G34" s="168">
        <f>SUM(G30:G32)</f>
        <v>158275</v>
      </c>
      <c r="H34" s="168"/>
      <c r="I34" s="167">
        <f>SUM(I30:I32)</f>
        <v>74594200</v>
      </c>
      <c r="J34" s="167">
        <f>SUM(J30:J32)</f>
        <v>20775484.090000007</v>
      </c>
      <c r="K34" s="167">
        <f>SUM(K30:K32)</f>
        <v>77685116</v>
      </c>
      <c r="L34" s="167">
        <f>SUM(L30:L32)</f>
        <v>-3090916</v>
      </c>
      <c r="M34" s="164">
        <f t="shared" si="0"/>
        <v>0</v>
      </c>
      <c r="O34" s="63"/>
      <c r="P34" s="63"/>
    </row>
    <row r="35" spans="1:16" s="64" customFormat="1" ht="18" customHeight="1">
      <c r="A35" s="169" t="s">
        <v>109</v>
      </c>
      <c r="B35" s="172" t="s">
        <v>19</v>
      </c>
      <c r="C35" s="161">
        <v>45143834</v>
      </c>
      <c r="D35" s="161">
        <f t="shared" ref="D35" si="6">E35+G35</f>
        <v>1977778</v>
      </c>
      <c r="E35" s="161">
        <v>1977778</v>
      </c>
      <c r="F35" s="473" t="s">
        <v>403</v>
      </c>
      <c r="G35" s="161">
        <v>0</v>
      </c>
      <c r="H35" s="162"/>
      <c r="I35" s="161">
        <v>47121612</v>
      </c>
      <c r="J35" s="161">
        <v>13720690.899999984</v>
      </c>
      <c r="K35" s="161">
        <v>49778672</v>
      </c>
      <c r="L35" s="161">
        <f>I35-K35</f>
        <v>-2657060</v>
      </c>
      <c r="M35" s="164">
        <f t="shared" si="0"/>
        <v>0</v>
      </c>
      <c r="N35" s="63"/>
      <c r="O35" s="63"/>
      <c r="P35" s="63"/>
    </row>
    <row r="36" spans="1:16" s="74" customFormat="1" ht="7.5" customHeight="1">
      <c r="A36" s="169"/>
      <c r="B36" s="172"/>
      <c r="C36" s="161"/>
      <c r="D36" s="161"/>
      <c r="E36" s="161"/>
      <c r="F36" s="473"/>
      <c r="G36" s="162"/>
      <c r="H36" s="162"/>
      <c r="I36" s="161"/>
      <c r="J36" s="161"/>
      <c r="K36" s="161"/>
      <c r="L36" s="161"/>
      <c r="M36" s="164">
        <f t="shared" si="0"/>
        <v>0</v>
      </c>
      <c r="N36" s="72"/>
      <c r="O36" s="72"/>
      <c r="P36" s="72"/>
    </row>
    <row r="37" spans="1:16" s="73" customFormat="1" ht="18" customHeight="1">
      <c r="A37" s="165" t="s">
        <v>362</v>
      </c>
      <c r="B37" s="166"/>
      <c r="C37" s="167">
        <f>C35</f>
        <v>45143834</v>
      </c>
      <c r="D37" s="167">
        <f>D35</f>
        <v>1977778</v>
      </c>
      <c r="E37" s="167">
        <v>1977778</v>
      </c>
      <c r="F37" s="474"/>
      <c r="G37" s="168"/>
      <c r="H37" s="168"/>
      <c r="I37" s="167">
        <f>I35</f>
        <v>47121612</v>
      </c>
      <c r="J37" s="167">
        <f>J35</f>
        <v>13720690.899999984</v>
      </c>
      <c r="K37" s="167">
        <f>K35</f>
        <v>49778672</v>
      </c>
      <c r="L37" s="167">
        <f>L35</f>
        <v>-2657060</v>
      </c>
      <c r="M37" s="164">
        <f t="shared" ref="M37:M56" si="7">I37-C37-D37</f>
        <v>0</v>
      </c>
      <c r="O37" s="63"/>
      <c r="P37" s="63"/>
    </row>
    <row r="38" spans="1:16" s="64" customFormat="1" ht="18" customHeight="1">
      <c r="A38" s="169" t="s">
        <v>110</v>
      </c>
      <c r="B38" s="172" t="s">
        <v>20</v>
      </c>
      <c r="C38" s="161">
        <v>18516156</v>
      </c>
      <c r="D38" s="161">
        <f t="shared" ref="D38:D41" si="8">E38+G38</f>
        <v>1267292</v>
      </c>
      <c r="E38" s="161">
        <v>854509</v>
      </c>
      <c r="F38" s="473" t="s">
        <v>412</v>
      </c>
      <c r="G38" s="161">
        <v>412783</v>
      </c>
      <c r="H38" s="162" t="s">
        <v>408</v>
      </c>
      <c r="I38" s="161">
        <v>19783448</v>
      </c>
      <c r="J38" s="161">
        <v>5865193.4699999774</v>
      </c>
      <c r="K38" s="161">
        <v>19850565</v>
      </c>
      <c r="L38" s="161">
        <f>I38-K38</f>
        <v>-67117</v>
      </c>
      <c r="M38" s="164">
        <f t="shared" si="7"/>
        <v>0</v>
      </c>
      <c r="N38" s="63"/>
      <c r="O38" s="63"/>
      <c r="P38" s="63"/>
    </row>
    <row r="39" spans="1:16" s="64" customFormat="1" ht="18" customHeight="1">
      <c r="A39" s="169" t="s">
        <v>111</v>
      </c>
      <c r="B39" s="172" t="s">
        <v>21</v>
      </c>
      <c r="C39" s="161">
        <v>12464149</v>
      </c>
      <c r="D39" s="161">
        <f t="shared" si="8"/>
        <v>-1708631</v>
      </c>
      <c r="E39" s="161">
        <v>-1744493</v>
      </c>
      <c r="F39" s="473" t="s">
        <v>413</v>
      </c>
      <c r="G39" s="161">
        <v>35862</v>
      </c>
      <c r="H39" s="162" t="s">
        <v>408</v>
      </c>
      <c r="I39" s="161">
        <v>10755518</v>
      </c>
      <c r="J39" s="161">
        <v>3159880.8099999903</v>
      </c>
      <c r="K39" s="161">
        <v>11229003</v>
      </c>
      <c r="L39" s="161">
        <f>I39-K39</f>
        <v>-473485</v>
      </c>
      <c r="M39" s="164">
        <f t="shared" si="7"/>
        <v>0</v>
      </c>
      <c r="N39" s="63"/>
      <c r="O39" s="63"/>
      <c r="P39" s="63"/>
    </row>
    <row r="40" spans="1:16" s="64" customFormat="1" ht="18" customHeight="1">
      <c r="A40" s="169" t="s">
        <v>112</v>
      </c>
      <c r="B40" s="172" t="s">
        <v>22</v>
      </c>
      <c r="C40" s="161">
        <v>992155</v>
      </c>
      <c r="D40" s="161">
        <f t="shared" si="8"/>
        <v>-221634</v>
      </c>
      <c r="E40" s="161">
        <v>-221634</v>
      </c>
      <c r="F40" s="473" t="s">
        <v>404</v>
      </c>
      <c r="G40" s="161">
        <v>0</v>
      </c>
      <c r="H40" s="162"/>
      <c r="I40" s="161">
        <v>770521</v>
      </c>
      <c r="J40" s="161">
        <v>98155.269999999771</v>
      </c>
      <c r="K40" s="161">
        <v>770521</v>
      </c>
      <c r="L40" s="161">
        <f>I40-K40</f>
        <v>0</v>
      </c>
      <c r="M40" s="164">
        <f t="shared" si="7"/>
        <v>0</v>
      </c>
      <c r="N40" s="63"/>
      <c r="O40" s="63"/>
      <c r="P40" s="63"/>
    </row>
    <row r="41" spans="1:16" s="64" customFormat="1" ht="18" customHeight="1">
      <c r="A41" s="169" t="s">
        <v>113</v>
      </c>
      <c r="B41" s="172" t="s">
        <v>23</v>
      </c>
      <c r="C41" s="161">
        <v>35071483</v>
      </c>
      <c r="D41" s="161">
        <f t="shared" si="8"/>
        <v>4960913</v>
      </c>
      <c r="E41" s="161">
        <v>1593917</v>
      </c>
      <c r="F41" s="473" t="s">
        <v>414</v>
      </c>
      <c r="G41" s="161">
        <v>3366996</v>
      </c>
      <c r="H41" s="162" t="s">
        <v>408</v>
      </c>
      <c r="I41" s="161">
        <v>40032396</v>
      </c>
      <c r="J41" s="161">
        <v>7938251.02999999</v>
      </c>
      <c r="K41" s="161">
        <v>40379333</v>
      </c>
      <c r="L41" s="161">
        <f>I41-K41</f>
        <v>-346937</v>
      </c>
      <c r="M41" s="164">
        <f t="shared" si="7"/>
        <v>0</v>
      </c>
      <c r="N41" s="63"/>
      <c r="O41" s="63"/>
      <c r="P41" s="63"/>
    </row>
    <row r="42" spans="1:16" s="74" customFormat="1" ht="7.5" customHeight="1">
      <c r="A42" s="169"/>
      <c r="B42" s="172"/>
      <c r="C42" s="161"/>
      <c r="D42" s="161"/>
      <c r="E42" s="161"/>
      <c r="F42" s="473"/>
      <c r="G42" s="162"/>
      <c r="H42" s="162"/>
      <c r="I42" s="161"/>
      <c r="J42" s="161"/>
      <c r="K42" s="161"/>
      <c r="L42" s="161"/>
      <c r="M42" s="164">
        <f t="shared" si="7"/>
        <v>0</v>
      </c>
      <c r="N42" s="72"/>
      <c r="O42" s="72"/>
      <c r="P42" s="72"/>
    </row>
    <row r="43" spans="1:16" s="73" customFormat="1" ht="18" customHeight="1">
      <c r="A43" s="165" t="s">
        <v>363</v>
      </c>
      <c r="B43" s="166"/>
      <c r="C43" s="167">
        <f>SUM(C38:C41)</f>
        <v>67043943</v>
      </c>
      <c r="D43" s="167">
        <f>SUM(D38:D41)</f>
        <v>4297940</v>
      </c>
      <c r="E43" s="167">
        <v>482299</v>
      </c>
      <c r="F43" s="474"/>
      <c r="G43" s="167">
        <f>SUM(G38:G41)</f>
        <v>3815641</v>
      </c>
      <c r="H43" s="168"/>
      <c r="I43" s="167">
        <f>SUM(I38:I41)</f>
        <v>71341883</v>
      </c>
      <c r="J43" s="167">
        <f>SUM(J38:J41)</f>
        <v>17061480.579999957</v>
      </c>
      <c r="K43" s="167">
        <f>SUM(K38:K41)</f>
        <v>72229422</v>
      </c>
      <c r="L43" s="167">
        <f>SUM(L38:L41)</f>
        <v>-887539</v>
      </c>
      <c r="M43" s="164">
        <f t="shared" si="7"/>
        <v>0</v>
      </c>
      <c r="O43" s="63"/>
      <c r="P43" s="63"/>
    </row>
    <row r="44" spans="1:16" s="73" customFormat="1" ht="18" customHeight="1">
      <c r="A44" s="173" t="s">
        <v>199</v>
      </c>
      <c r="B44" s="170" t="s">
        <v>125</v>
      </c>
      <c r="C44" s="161">
        <v>37715330</v>
      </c>
      <c r="D44" s="161">
        <f t="shared" ref="D44" si="9">E44+G44</f>
        <v>44419525</v>
      </c>
      <c r="E44" s="161">
        <v>43388164</v>
      </c>
      <c r="F44" s="473" t="s">
        <v>415</v>
      </c>
      <c r="G44" s="161">
        <v>1031361</v>
      </c>
      <c r="H44" s="162" t="s">
        <v>408</v>
      </c>
      <c r="I44" s="161">
        <v>82134855</v>
      </c>
      <c r="J44" s="161">
        <v>10324802.719999986</v>
      </c>
      <c r="K44" s="161">
        <v>82134855</v>
      </c>
      <c r="L44" s="161">
        <f>I44-K44</f>
        <v>0</v>
      </c>
      <c r="M44" s="164">
        <f t="shared" si="7"/>
        <v>0</v>
      </c>
      <c r="O44" s="63"/>
      <c r="P44" s="63"/>
    </row>
    <row r="45" spans="1:16" s="75" customFormat="1" ht="7.5" customHeight="1">
      <c r="A45" s="173"/>
      <c r="B45" s="170"/>
      <c r="C45" s="161"/>
      <c r="D45" s="161"/>
      <c r="E45" s="161"/>
      <c r="F45" s="473"/>
      <c r="G45" s="162"/>
      <c r="H45" s="162"/>
      <c r="I45" s="161"/>
      <c r="J45" s="161"/>
      <c r="K45" s="161"/>
      <c r="L45" s="161"/>
      <c r="M45" s="164">
        <f t="shared" si="7"/>
        <v>0</v>
      </c>
      <c r="O45" s="72"/>
      <c r="P45" s="72"/>
    </row>
    <row r="46" spans="1:16" s="73" customFormat="1" ht="18" customHeight="1">
      <c r="A46" s="165" t="s">
        <v>219</v>
      </c>
      <c r="B46" s="166"/>
      <c r="C46" s="167">
        <f>SUM(C44)</f>
        <v>37715330</v>
      </c>
      <c r="D46" s="167">
        <f>D44</f>
        <v>44419525</v>
      </c>
      <c r="E46" s="167">
        <v>43388164</v>
      </c>
      <c r="F46" s="474"/>
      <c r="G46" s="168">
        <f>SUM(G44:G45)</f>
        <v>1031361</v>
      </c>
      <c r="H46" s="168"/>
      <c r="I46" s="167">
        <f>I44</f>
        <v>82134855</v>
      </c>
      <c r="J46" s="167">
        <f>J44</f>
        <v>10324802.719999986</v>
      </c>
      <c r="K46" s="167">
        <f>K44</f>
        <v>82134855</v>
      </c>
      <c r="L46" s="167">
        <f>L44</f>
        <v>0</v>
      </c>
      <c r="M46" s="164">
        <f t="shared" si="7"/>
        <v>0</v>
      </c>
      <c r="N46" s="63"/>
      <c r="O46" s="63"/>
      <c r="P46" s="63"/>
    </row>
    <row r="47" spans="1:16" s="75" customFormat="1" ht="7.5" customHeight="1">
      <c r="A47" s="174"/>
      <c r="B47" s="175"/>
      <c r="C47" s="176"/>
      <c r="D47" s="176"/>
      <c r="E47" s="176"/>
      <c r="F47" s="475"/>
      <c r="G47" s="177"/>
      <c r="H47" s="177"/>
      <c r="I47" s="176"/>
      <c r="J47" s="176"/>
      <c r="K47" s="176"/>
      <c r="L47" s="176"/>
      <c r="M47" s="164">
        <f t="shared" si="7"/>
        <v>0</v>
      </c>
      <c r="N47" s="72"/>
      <c r="O47" s="72"/>
      <c r="P47" s="72"/>
    </row>
    <row r="48" spans="1:16" s="73" customFormat="1" ht="18" customHeight="1" thickBot="1">
      <c r="A48" s="178" t="s">
        <v>364</v>
      </c>
      <c r="B48" s="179"/>
      <c r="C48" s="180">
        <f>SUM(C43,C37,C34,C29,C21,C7,C46)</f>
        <v>1740549443</v>
      </c>
      <c r="D48" s="180">
        <f>SUM(D43,D37,D34,D29,D21,D7+D46)</f>
        <v>190721663</v>
      </c>
      <c r="E48" s="180">
        <v>98129040</v>
      </c>
      <c r="F48" s="476"/>
      <c r="G48" s="180">
        <f>SUM(G43,G37,G34,G29,G21,G7,G46)</f>
        <v>92592623</v>
      </c>
      <c r="H48" s="181"/>
      <c r="I48" s="180">
        <f>SUM(I43,I37,I34,I29,I21,I7,I46)</f>
        <v>1931271106</v>
      </c>
      <c r="J48" s="180">
        <f>SUM(J43,J37,J34,J29,J21,J7,J46)</f>
        <v>504853272.31999975</v>
      </c>
      <c r="K48" s="180">
        <f>SUM(K43,K37,K34,K29,K21,K7,K46)</f>
        <v>2050047422</v>
      </c>
      <c r="L48" s="180">
        <f>SUM(L43,L37,L34,L29,L21,L7,L46)</f>
        <v>-118776316</v>
      </c>
      <c r="M48" s="164">
        <f t="shared" si="7"/>
        <v>0</v>
      </c>
      <c r="N48" s="63"/>
      <c r="O48" s="63"/>
      <c r="P48" s="63"/>
    </row>
    <row r="49" spans="1:17" s="76" customFormat="1" ht="18" customHeight="1" thickTop="1">
      <c r="A49" s="182"/>
      <c r="B49" s="170"/>
      <c r="C49" s="161"/>
      <c r="D49" s="161"/>
      <c r="E49" s="161"/>
      <c r="F49" s="473"/>
      <c r="G49" s="161"/>
      <c r="H49" s="161"/>
      <c r="I49" s="161"/>
      <c r="J49" s="161"/>
      <c r="K49" s="161"/>
      <c r="L49" s="161"/>
      <c r="M49" s="164">
        <f t="shared" si="7"/>
        <v>0</v>
      </c>
      <c r="O49" s="77"/>
      <c r="P49" s="77"/>
      <c r="Q49" s="77"/>
    </row>
    <row r="50" spans="1:17" s="76" customFormat="1" ht="18" customHeight="1">
      <c r="A50" s="183" t="s">
        <v>51</v>
      </c>
      <c r="B50" s="170"/>
      <c r="C50" s="161"/>
      <c r="D50" s="161"/>
      <c r="E50" s="161"/>
      <c r="F50" s="473"/>
      <c r="G50" s="161"/>
      <c r="H50" s="161"/>
      <c r="I50" s="161"/>
      <c r="J50" s="161"/>
      <c r="K50" s="161"/>
      <c r="L50" s="161"/>
      <c r="M50" s="164">
        <f t="shared" si="7"/>
        <v>0</v>
      </c>
    </row>
    <row r="51" spans="1:17" s="76" customFormat="1" ht="18" customHeight="1">
      <c r="A51" s="173"/>
      <c r="B51" s="170" t="s">
        <v>4</v>
      </c>
      <c r="C51" s="161">
        <v>926369152</v>
      </c>
      <c r="D51" s="161">
        <f>I51-C51</f>
        <v>85555541</v>
      </c>
      <c r="E51" s="161">
        <v>56308328</v>
      </c>
      <c r="F51" s="473"/>
      <c r="G51" s="161">
        <v>29247213</v>
      </c>
      <c r="H51" s="162" t="s">
        <v>416</v>
      </c>
      <c r="I51" s="161">
        <v>1011924693</v>
      </c>
      <c r="J51" s="161">
        <v>286797880.52999878</v>
      </c>
      <c r="K51" s="161">
        <v>1126442935</v>
      </c>
      <c r="L51" s="161">
        <f>I51-K51</f>
        <v>-114518242</v>
      </c>
      <c r="M51" s="164">
        <f t="shared" si="7"/>
        <v>0</v>
      </c>
      <c r="N51" s="64"/>
      <c r="O51" s="445"/>
    </row>
    <row r="52" spans="1:17" s="76" customFormat="1" ht="18" customHeight="1">
      <c r="A52" s="173"/>
      <c r="B52" s="170" t="s">
        <v>5</v>
      </c>
      <c r="C52" s="161">
        <v>5685701</v>
      </c>
      <c r="D52" s="161">
        <f>I52-C52</f>
        <v>0</v>
      </c>
      <c r="E52" s="161">
        <v>0</v>
      </c>
      <c r="F52" s="473"/>
      <c r="G52" s="161">
        <v>0</v>
      </c>
      <c r="H52" s="162"/>
      <c r="I52" s="161">
        <v>5685701</v>
      </c>
      <c r="J52" s="161">
        <v>17508.29</v>
      </c>
      <c r="K52" s="161">
        <v>5685701</v>
      </c>
      <c r="L52" s="161">
        <f>I52-K52</f>
        <v>0</v>
      </c>
      <c r="M52" s="164">
        <f t="shared" si="7"/>
        <v>0</v>
      </c>
      <c r="N52" s="64"/>
      <c r="O52" s="445"/>
    </row>
    <row r="53" spans="1:17" s="73" customFormat="1" ht="18" customHeight="1">
      <c r="A53" s="184"/>
      <c r="B53" s="185" t="s">
        <v>52</v>
      </c>
      <c r="C53" s="161">
        <f>SUM(C51:C52)</f>
        <v>932054853</v>
      </c>
      <c r="D53" s="161">
        <f>I53-C53</f>
        <v>85555541</v>
      </c>
      <c r="E53" s="161">
        <v>56308328</v>
      </c>
      <c r="F53" s="473"/>
      <c r="G53" s="161">
        <f>SUM(G51:G52)</f>
        <v>29247213</v>
      </c>
      <c r="H53" s="162"/>
      <c r="I53" s="161">
        <f>SUM(I51:I52)</f>
        <v>1017610394</v>
      </c>
      <c r="J53" s="161">
        <f>SUM(J51:J52)</f>
        <v>286815388.8199988</v>
      </c>
      <c r="K53" s="161">
        <f>SUM(K51:K52)</f>
        <v>1132128636</v>
      </c>
      <c r="L53" s="161">
        <f>I53-K53</f>
        <v>-114518242</v>
      </c>
      <c r="M53" s="164">
        <f t="shared" si="7"/>
        <v>0</v>
      </c>
      <c r="N53" s="64"/>
      <c r="O53" s="445"/>
    </row>
    <row r="54" spans="1:17" s="76" customFormat="1" ht="18" customHeight="1">
      <c r="A54" s="173"/>
      <c r="B54" s="170" t="s">
        <v>6</v>
      </c>
      <c r="C54" s="161">
        <v>798748603</v>
      </c>
      <c r="D54" s="161">
        <f>I54-C54</f>
        <v>106900548</v>
      </c>
      <c r="E54" s="161">
        <v>43555138</v>
      </c>
      <c r="F54" s="473"/>
      <c r="G54" s="161">
        <v>63345410</v>
      </c>
      <c r="H54" s="162" t="s">
        <v>417</v>
      </c>
      <c r="I54" s="161">
        <v>905649151</v>
      </c>
      <c r="J54" s="161">
        <v>215579423.07999957</v>
      </c>
      <c r="K54" s="161">
        <v>909907225</v>
      </c>
      <c r="L54" s="161">
        <f>I54-K54</f>
        <v>-4258074</v>
      </c>
      <c r="M54" s="164">
        <f t="shared" si="7"/>
        <v>0</v>
      </c>
      <c r="N54" s="64"/>
      <c r="O54" s="445"/>
    </row>
    <row r="55" spans="1:17" s="76" customFormat="1" ht="18" customHeight="1">
      <c r="A55" s="173"/>
      <c r="B55" s="170" t="s">
        <v>36</v>
      </c>
      <c r="C55" s="161">
        <v>9745987</v>
      </c>
      <c r="D55" s="161">
        <f>I55-C55</f>
        <v>-1734426</v>
      </c>
      <c r="E55" s="161">
        <v>-1734426</v>
      </c>
      <c r="F55" s="473"/>
      <c r="G55" s="161">
        <v>0</v>
      </c>
      <c r="H55" s="161"/>
      <c r="I55" s="161">
        <v>8011561</v>
      </c>
      <c r="J55" s="161">
        <v>2458460.4200000009</v>
      </c>
      <c r="K55" s="161">
        <v>8011561</v>
      </c>
      <c r="L55" s="161">
        <f>I55-K55</f>
        <v>0</v>
      </c>
      <c r="M55" s="164">
        <f t="shared" si="7"/>
        <v>0</v>
      </c>
      <c r="N55" s="64"/>
      <c r="O55" s="445"/>
    </row>
    <row r="56" spans="1:17" s="73" customFormat="1" ht="18" customHeight="1">
      <c r="A56" s="165" t="s">
        <v>37</v>
      </c>
      <c r="B56" s="186"/>
      <c r="C56" s="167">
        <f>SUM(C53:C55)</f>
        <v>1740549443</v>
      </c>
      <c r="D56" s="167">
        <f t="shared" ref="D56:L56" si="10">SUM(D53:D55)</f>
        <v>190721663</v>
      </c>
      <c r="E56" s="167">
        <v>98129040</v>
      </c>
      <c r="F56" s="474"/>
      <c r="G56" s="167">
        <f t="shared" si="10"/>
        <v>92592623</v>
      </c>
      <c r="H56" s="167"/>
      <c r="I56" s="167">
        <f t="shared" si="10"/>
        <v>1931271106</v>
      </c>
      <c r="J56" s="167">
        <f t="shared" si="10"/>
        <v>504853272.31999838</v>
      </c>
      <c r="K56" s="167">
        <f t="shared" si="10"/>
        <v>2050047422</v>
      </c>
      <c r="L56" s="167">
        <f t="shared" si="10"/>
        <v>-118776316</v>
      </c>
      <c r="M56" s="164">
        <f t="shared" si="7"/>
        <v>0</v>
      </c>
      <c r="N56" s="64"/>
    </row>
    <row r="57" spans="1:17" s="76" customFormat="1" ht="18" customHeight="1">
      <c r="A57" s="187"/>
      <c r="B57" s="187"/>
      <c r="C57" s="188"/>
      <c r="D57" s="188"/>
      <c r="E57" s="188"/>
      <c r="F57" s="189"/>
      <c r="G57" s="189"/>
      <c r="H57" s="189"/>
      <c r="I57" s="188"/>
      <c r="J57" s="188"/>
      <c r="K57" s="188"/>
      <c r="L57" s="188"/>
      <c r="M57" s="190"/>
    </row>
    <row r="58" spans="1:17" s="71" customFormat="1" ht="18" customHeight="1">
      <c r="A58" s="193" t="s">
        <v>216</v>
      </c>
      <c r="B58" s="194" t="s">
        <v>230</v>
      </c>
      <c r="C58" s="195"/>
      <c r="D58" s="195"/>
      <c r="E58" s="195"/>
      <c r="F58" s="196"/>
      <c r="G58" s="192"/>
      <c r="H58" s="192"/>
      <c r="I58" s="191"/>
      <c r="J58" s="191"/>
      <c r="K58" s="191"/>
      <c r="L58" s="191"/>
      <c r="M58" s="66"/>
    </row>
    <row r="59" spans="1:17" s="71" customFormat="1" ht="18" customHeight="1">
      <c r="A59" s="193" t="s">
        <v>273</v>
      </c>
      <c r="B59" s="194" t="s">
        <v>276</v>
      </c>
      <c r="C59" s="195"/>
      <c r="D59" s="195"/>
      <c r="E59" s="195"/>
      <c r="F59" s="196"/>
      <c r="G59" s="192"/>
      <c r="H59" s="192"/>
      <c r="I59" s="191"/>
      <c r="J59" s="191"/>
      <c r="K59" s="191"/>
      <c r="L59" s="191"/>
      <c r="M59" s="66"/>
    </row>
    <row r="60" spans="1:17" s="71" customFormat="1" ht="18" customHeight="1">
      <c r="A60" s="193" t="s">
        <v>267</v>
      </c>
      <c r="B60" s="194" t="s">
        <v>268</v>
      </c>
      <c r="C60" s="450" t="s">
        <v>405</v>
      </c>
      <c r="D60" s="195"/>
      <c r="E60" s="195"/>
      <c r="F60" s="196"/>
      <c r="G60" s="192"/>
      <c r="H60" s="192"/>
      <c r="I60" s="191"/>
      <c r="J60" s="191"/>
      <c r="K60" s="191"/>
      <c r="L60" s="191"/>
      <c r="M60" s="66"/>
    </row>
    <row r="61" spans="1:17" s="71" customFormat="1" ht="18" customHeight="1">
      <c r="A61" s="193" t="s">
        <v>269</v>
      </c>
      <c r="B61" s="194" t="s">
        <v>270</v>
      </c>
      <c r="C61" s="195"/>
      <c r="D61" s="195"/>
      <c r="E61" s="195"/>
      <c r="F61" s="196"/>
      <c r="G61" s="192"/>
      <c r="H61" s="192"/>
      <c r="I61" s="191"/>
      <c r="J61" s="191"/>
      <c r="K61" s="191"/>
      <c r="L61" s="191"/>
      <c r="M61" s="66"/>
    </row>
    <row r="62" spans="1:17" s="71" customFormat="1" ht="18" customHeight="1">
      <c r="A62" s="193" t="s">
        <v>215</v>
      </c>
      <c r="B62" s="194" t="s">
        <v>214</v>
      </c>
      <c r="C62" s="195"/>
      <c r="D62" s="195"/>
      <c r="E62" s="195"/>
      <c r="F62" s="196"/>
      <c r="G62" s="192"/>
      <c r="H62" s="192"/>
      <c r="I62" s="191"/>
      <c r="J62" s="191"/>
      <c r="K62" s="191"/>
      <c r="L62" s="191"/>
      <c r="M62" s="66"/>
    </row>
    <row r="63" spans="1:17" s="71" customFormat="1" ht="18" customHeight="1">
      <c r="A63" s="193" t="s">
        <v>271</v>
      </c>
      <c r="B63" s="194" t="s">
        <v>272</v>
      </c>
      <c r="C63" s="195"/>
      <c r="D63" s="195"/>
      <c r="E63" s="195"/>
      <c r="F63" s="196"/>
      <c r="G63" s="192"/>
      <c r="H63" s="192"/>
      <c r="I63" s="191"/>
      <c r="J63" s="191"/>
      <c r="K63" s="191"/>
      <c r="L63" s="191"/>
      <c r="M63" s="66"/>
    </row>
    <row r="64" spans="1:17" s="71" customFormat="1" ht="18" customHeight="1">
      <c r="A64" s="193" t="s">
        <v>185</v>
      </c>
      <c r="B64" s="194" t="s">
        <v>365</v>
      </c>
      <c r="C64" s="197"/>
      <c r="D64" s="197"/>
      <c r="E64" s="197"/>
      <c r="F64" s="197"/>
      <c r="G64" s="192"/>
      <c r="H64" s="192"/>
      <c r="I64" s="191"/>
      <c r="J64" s="191"/>
      <c r="K64" s="191"/>
      <c r="L64" s="191"/>
      <c r="M64" s="66"/>
    </row>
    <row r="65" spans="1:13" s="71" customFormat="1" ht="18" customHeight="1">
      <c r="A65" s="193" t="s">
        <v>274</v>
      </c>
      <c r="B65" s="194" t="s">
        <v>275</v>
      </c>
      <c r="C65" s="197"/>
      <c r="D65" s="197"/>
      <c r="E65" s="197"/>
      <c r="F65" s="197"/>
      <c r="G65" s="192"/>
      <c r="H65" s="192"/>
      <c r="I65" s="191"/>
      <c r="J65" s="191"/>
      <c r="K65" s="191"/>
      <c r="L65" s="191"/>
      <c r="M65" s="66"/>
    </row>
    <row r="66" spans="1:13" s="71" customFormat="1" ht="18" customHeight="1">
      <c r="A66" s="193" t="s">
        <v>395</v>
      </c>
      <c r="B66" s="194" t="s">
        <v>396</v>
      </c>
      <c r="C66" s="197"/>
      <c r="D66" s="197"/>
      <c r="E66" s="197"/>
      <c r="F66" s="197"/>
      <c r="G66" s="192"/>
      <c r="H66" s="192"/>
      <c r="I66" s="191"/>
      <c r="J66" s="191"/>
      <c r="K66" s="191"/>
      <c r="L66" s="191"/>
      <c r="M66" s="66"/>
    </row>
    <row r="67" spans="1:13" s="71" customFormat="1" ht="18" customHeight="1">
      <c r="A67" s="193" t="s">
        <v>287</v>
      </c>
      <c r="B67" s="194" t="s">
        <v>289</v>
      </c>
      <c r="C67" s="197"/>
      <c r="D67" s="197"/>
      <c r="E67" s="197"/>
      <c r="F67" s="197"/>
      <c r="G67" s="192"/>
      <c r="H67" s="192"/>
      <c r="I67" s="191"/>
      <c r="J67" s="191"/>
      <c r="K67" s="191"/>
      <c r="L67" s="191"/>
      <c r="M67" s="66"/>
    </row>
    <row r="68" spans="1:13" s="71" customFormat="1" ht="18" customHeight="1">
      <c r="A68" s="193" t="s">
        <v>277</v>
      </c>
      <c r="B68" s="194" t="s">
        <v>278</v>
      </c>
      <c r="C68" s="195"/>
      <c r="D68" s="195"/>
      <c r="E68" s="195"/>
      <c r="F68" s="196"/>
      <c r="G68" s="192"/>
      <c r="H68" s="192"/>
      <c r="I68" s="191"/>
      <c r="J68" s="191"/>
      <c r="K68" s="191"/>
      <c r="L68" s="191"/>
      <c r="M68" s="66"/>
    </row>
    <row r="69" spans="1:13" s="71" customFormat="1" ht="18" customHeight="1">
      <c r="A69" s="193" t="s">
        <v>355</v>
      </c>
      <c r="B69" s="194" t="s">
        <v>366</v>
      </c>
      <c r="C69" s="195"/>
      <c r="D69" s="195"/>
      <c r="E69" s="195"/>
      <c r="F69" s="196"/>
      <c r="G69" s="192"/>
      <c r="H69" s="192"/>
      <c r="I69" s="191"/>
      <c r="J69" s="191"/>
      <c r="K69" s="191"/>
      <c r="L69" s="191"/>
      <c r="M69" s="66"/>
    </row>
    <row r="70" spans="1:13" s="71" customFormat="1" ht="18" customHeight="1">
      <c r="A70" s="193" t="s">
        <v>392</v>
      </c>
      <c r="B70" s="194" t="s">
        <v>393</v>
      </c>
      <c r="C70" s="191"/>
      <c r="D70" s="191"/>
      <c r="E70" s="191"/>
      <c r="F70" s="192"/>
      <c r="G70" s="192"/>
      <c r="H70" s="192"/>
      <c r="I70" s="191"/>
      <c r="J70" s="191"/>
      <c r="K70" s="191"/>
      <c r="L70" s="191"/>
      <c r="M70" s="66"/>
    </row>
    <row r="71" spans="1:13" s="71" customFormat="1" ht="18" customHeight="1">
      <c r="C71" s="78"/>
      <c r="D71" s="78"/>
      <c r="E71" s="78"/>
      <c r="F71" s="79"/>
      <c r="G71" s="79"/>
      <c r="H71" s="79"/>
      <c r="I71" s="78"/>
      <c r="J71" s="78"/>
      <c r="K71" s="78"/>
      <c r="L71" s="78"/>
      <c r="M71" s="70"/>
    </row>
    <row r="72" spans="1:13" s="71" customFormat="1" ht="18" customHeight="1">
      <c r="C72" s="78"/>
      <c r="D72" s="78"/>
      <c r="E72" s="78"/>
      <c r="F72" s="79"/>
      <c r="G72" s="79"/>
      <c r="H72" s="79"/>
      <c r="I72" s="78"/>
      <c r="J72" s="78"/>
      <c r="K72" s="78"/>
      <c r="L72" s="78"/>
      <c r="M72" s="70"/>
    </row>
    <row r="73" spans="1:13" s="71" customFormat="1" ht="18" customHeight="1">
      <c r="C73" s="78"/>
      <c r="D73" s="78"/>
      <c r="E73" s="78"/>
      <c r="F73" s="79"/>
      <c r="G73" s="79"/>
      <c r="H73" s="79"/>
      <c r="I73" s="78"/>
      <c r="J73" s="78"/>
      <c r="K73" s="78"/>
      <c r="L73" s="78"/>
      <c r="M73" s="70"/>
    </row>
    <row r="74" spans="1:13" s="71" customFormat="1" ht="18" customHeight="1">
      <c r="C74" s="78"/>
      <c r="D74" s="78"/>
      <c r="E74" s="78"/>
      <c r="F74" s="79"/>
      <c r="G74" s="79"/>
      <c r="H74" s="79"/>
      <c r="I74" s="78"/>
      <c r="J74" s="78"/>
      <c r="K74" s="78"/>
      <c r="L74" s="78"/>
      <c r="M74" s="70"/>
    </row>
    <row r="75" spans="1:13" s="71" customFormat="1" ht="18" customHeight="1">
      <c r="C75" s="78"/>
      <c r="D75" s="78"/>
      <c r="E75" s="78"/>
      <c r="F75" s="79"/>
      <c r="G75" s="79"/>
      <c r="H75" s="79"/>
      <c r="I75" s="78"/>
      <c r="J75" s="78"/>
      <c r="K75" s="78"/>
      <c r="L75" s="78"/>
      <c r="M75" s="70"/>
    </row>
    <row r="76" spans="1:13" s="71" customFormat="1" ht="18" customHeight="1"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  <row r="93" spans="3:13" s="71" customFormat="1" ht="18" customHeight="1">
      <c r="C93" s="78"/>
      <c r="D93" s="78"/>
      <c r="E93" s="78"/>
      <c r="F93" s="79"/>
      <c r="G93" s="79"/>
      <c r="H93" s="79"/>
      <c r="I93" s="78"/>
      <c r="J93" s="78"/>
      <c r="K93" s="78"/>
      <c r="L93" s="78"/>
      <c r="M93" s="70"/>
    </row>
    <row r="94" spans="3:13" s="71" customFormat="1" ht="18" customHeight="1">
      <c r="C94" s="78"/>
      <c r="D94" s="78"/>
      <c r="E94" s="78"/>
      <c r="F94" s="79"/>
      <c r="G94" s="79"/>
      <c r="H94" s="79"/>
      <c r="I94" s="78"/>
      <c r="J94" s="78"/>
      <c r="K94" s="78"/>
      <c r="L94" s="78"/>
      <c r="M94" s="70"/>
    </row>
    <row r="95" spans="3:13" s="71" customFormat="1" ht="18" customHeight="1">
      <c r="C95" s="78"/>
      <c r="D95" s="78"/>
      <c r="E95" s="78"/>
      <c r="F95" s="79"/>
      <c r="G95" s="79"/>
      <c r="H95" s="79"/>
      <c r="I95" s="78"/>
      <c r="J95" s="78"/>
      <c r="K95" s="78"/>
      <c r="L95" s="78"/>
      <c r="M95" s="70"/>
    </row>
    <row r="96" spans="3:13" s="71" customFormat="1" ht="18" customHeight="1">
      <c r="C96" s="78"/>
      <c r="D96" s="78"/>
      <c r="E96" s="78"/>
      <c r="F96" s="79"/>
      <c r="G96" s="79"/>
      <c r="H96" s="79"/>
      <c r="I96" s="78"/>
      <c r="J96" s="78"/>
      <c r="K96" s="78"/>
      <c r="L96" s="78"/>
      <c r="M96" s="70"/>
    </row>
  </sheetData>
  <mergeCells count="3">
    <mergeCell ref="A1:L1"/>
    <mergeCell ref="A2:L2"/>
    <mergeCell ref="A3:L3"/>
  </mergeCells>
  <phoneticPr fontId="1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45"/>
  <sheetViews>
    <sheetView topLeftCell="A16" zoomScale="85" zoomScaleNormal="85" zoomScaleSheetLayoutView="85" workbookViewId="0">
      <selection activeCell="P18" sqref="P18"/>
    </sheetView>
  </sheetViews>
  <sheetFormatPr defaultRowHeight="15.5"/>
  <cols>
    <col min="1" max="1" width="62.26953125" style="145" bestFit="1" customWidth="1"/>
    <col min="2" max="2" width="11.26953125" style="107" hidden="1" customWidth="1"/>
    <col min="3" max="3" width="11.81640625" style="107" hidden="1" customWidth="1"/>
    <col min="4" max="4" width="12.1796875" style="107" hidden="1" customWidth="1"/>
    <col min="5" max="5" width="12.1796875" style="107" customWidth="1"/>
    <col min="6" max="7" width="11.81640625" style="107" hidden="1" customWidth="1"/>
    <col min="8" max="8" width="12.453125" style="107" hidden="1" customWidth="1"/>
    <col min="9" max="9" width="12.1796875" style="107" hidden="1" customWidth="1"/>
    <col min="10" max="10" width="12.54296875" style="107" hidden="1" customWidth="1"/>
    <col min="11" max="11" width="12.1796875" style="107" hidden="1" customWidth="1"/>
    <col min="12" max="12" width="11.453125" style="107" hidden="1" customWidth="1"/>
    <col min="13" max="13" width="12.453125" style="107" hidden="1" customWidth="1"/>
    <col min="14" max="14" width="16.7265625" style="107" bestFit="1" customWidth="1"/>
    <col min="15" max="15" width="22" style="145" customWidth="1"/>
    <col min="16" max="16" width="22" style="336" customWidth="1"/>
    <col min="17" max="17" width="22" style="145" customWidth="1"/>
    <col min="18" max="18" width="9.1796875" style="145" customWidth="1"/>
    <col min="19" max="19" width="9.1796875" style="145" hidden="1" customWidth="1"/>
    <col min="20" max="20" width="0" style="145" hidden="1" customWidth="1"/>
    <col min="21" max="21" width="10.26953125" style="145" customWidth="1"/>
    <col min="22" max="253" width="9.1796875" style="145"/>
    <col min="254" max="254" width="56.54296875" style="145" bestFit="1" customWidth="1"/>
    <col min="255" max="255" width="10.54296875" style="145" bestFit="1" customWidth="1"/>
    <col min="256" max="266" width="0" style="145" hidden="1" customWidth="1"/>
    <col min="267" max="267" width="14.7265625" style="145" bestFit="1" customWidth="1"/>
    <col min="268" max="276" width="0" style="145" hidden="1" customWidth="1"/>
    <col min="277" max="277" width="10.26953125" style="145" customWidth="1"/>
    <col min="278" max="509" width="9.1796875" style="145"/>
    <col min="510" max="510" width="56.54296875" style="145" bestFit="1" customWidth="1"/>
    <col min="511" max="511" width="10.54296875" style="145" bestFit="1" customWidth="1"/>
    <col min="512" max="522" width="0" style="145" hidden="1" customWidth="1"/>
    <col min="523" max="523" width="14.7265625" style="145" bestFit="1" customWidth="1"/>
    <col min="524" max="532" width="0" style="145" hidden="1" customWidth="1"/>
    <col min="533" max="533" width="10.26953125" style="145" customWidth="1"/>
    <col min="534" max="765" width="9.1796875" style="145"/>
    <col min="766" max="766" width="56.54296875" style="145" bestFit="1" customWidth="1"/>
    <col min="767" max="767" width="10.54296875" style="145" bestFit="1" customWidth="1"/>
    <col min="768" max="778" width="0" style="145" hidden="1" customWidth="1"/>
    <col min="779" max="779" width="14.7265625" style="145" bestFit="1" customWidth="1"/>
    <col min="780" max="788" width="0" style="145" hidden="1" customWidth="1"/>
    <col min="789" max="789" width="10.26953125" style="145" customWidth="1"/>
    <col min="790" max="1021" width="9.1796875" style="145"/>
    <col min="1022" max="1022" width="56.54296875" style="145" bestFit="1" customWidth="1"/>
    <col min="1023" max="1023" width="10.54296875" style="145" bestFit="1" customWidth="1"/>
    <col min="1024" max="1034" width="0" style="145" hidden="1" customWidth="1"/>
    <col min="1035" max="1035" width="14.7265625" style="145" bestFit="1" customWidth="1"/>
    <col min="1036" max="1044" width="0" style="145" hidden="1" customWidth="1"/>
    <col min="1045" max="1045" width="10.26953125" style="145" customWidth="1"/>
    <col min="1046" max="1277" width="9.1796875" style="145"/>
    <col min="1278" max="1278" width="56.54296875" style="145" bestFit="1" customWidth="1"/>
    <col min="1279" max="1279" width="10.54296875" style="145" bestFit="1" customWidth="1"/>
    <col min="1280" max="1290" width="0" style="145" hidden="1" customWidth="1"/>
    <col min="1291" max="1291" width="14.7265625" style="145" bestFit="1" customWidth="1"/>
    <col min="1292" max="1300" width="0" style="145" hidden="1" customWidth="1"/>
    <col min="1301" max="1301" width="10.26953125" style="145" customWidth="1"/>
    <col min="1302" max="1533" width="9.1796875" style="145"/>
    <col min="1534" max="1534" width="56.54296875" style="145" bestFit="1" customWidth="1"/>
    <col min="1535" max="1535" width="10.54296875" style="145" bestFit="1" customWidth="1"/>
    <col min="1536" max="1546" width="0" style="145" hidden="1" customWidth="1"/>
    <col min="1547" max="1547" width="14.7265625" style="145" bestFit="1" customWidth="1"/>
    <col min="1548" max="1556" width="0" style="145" hidden="1" customWidth="1"/>
    <col min="1557" max="1557" width="10.26953125" style="145" customWidth="1"/>
    <col min="1558" max="1789" width="9.1796875" style="145"/>
    <col min="1790" max="1790" width="56.54296875" style="145" bestFit="1" customWidth="1"/>
    <col min="1791" max="1791" width="10.54296875" style="145" bestFit="1" customWidth="1"/>
    <col min="1792" max="1802" width="0" style="145" hidden="1" customWidth="1"/>
    <col min="1803" max="1803" width="14.7265625" style="145" bestFit="1" customWidth="1"/>
    <col min="1804" max="1812" width="0" style="145" hidden="1" customWidth="1"/>
    <col min="1813" max="1813" width="10.26953125" style="145" customWidth="1"/>
    <col min="1814" max="2045" width="9.1796875" style="145"/>
    <col min="2046" max="2046" width="56.54296875" style="145" bestFit="1" customWidth="1"/>
    <col min="2047" max="2047" width="10.54296875" style="145" bestFit="1" customWidth="1"/>
    <col min="2048" max="2058" width="0" style="145" hidden="1" customWidth="1"/>
    <col min="2059" max="2059" width="14.7265625" style="145" bestFit="1" customWidth="1"/>
    <col min="2060" max="2068" width="0" style="145" hidden="1" customWidth="1"/>
    <col min="2069" max="2069" width="10.26953125" style="145" customWidth="1"/>
    <col min="2070" max="2301" width="9.1796875" style="145"/>
    <col min="2302" max="2302" width="56.54296875" style="145" bestFit="1" customWidth="1"/>
    <col min="2303" max="2303" width="10.54296875" style="145" bestFit="1" customWidth="1"/>
    <col min="2304" max="2314" width="0" style="145" hidden="1" customWidth="1"/>
    <col min="2315" max="2315" width="14.7265625" style="145" bestFit="1" customWidth="1"/>
    <col min="2316" max="2324" width="0" style="145" hidden="1" customWidth="1"/>
    <col min="2325" max="2325" width="10.26953125" style="145" customWidth="1"/>
    <col min="2326" max="2557" width="9.1796875" style="145"/>
    <col min="2558" max="2558" width="56.54296875" style="145" bestFit="1" customWidth="1"/>
    <col min="2559" max="2559" width="10.54296875" style="145" bestFit="1" customWidth="1"/>
    <col min="2560" max="2570" width="0" style="145" hidden="1" customWidth="1"/>
    <col min="2571" max="2571" width="14.7265625" style="145" bestFit="1" customWidth="1"/>
    <col min="2572" max="2580" width="0" style="145" hidden="1" customWidth="1"/>
    <col min="2581" max="2581" width="10.26953125" style="145" customWidth="1"/>
    <col min="2582" max="2813" width="9.1796875" style="145"/>
    <col min="2814" max="2814" width="56.54296875" style="145" bestFit="1" customWidth="1"/>
    <col min="2815" max="2815" width="10.54296875" style="145" bestFit="1" customWidth="1"/>
    <col min="2816" max="2826" width="0" style="145" hidden="1" customWidth="1"/>
    <col min="2827" max="2827" width="14.7265625" style="145" bestFit="1" customWidth="1"/>
    <col min="2828" max="2836" width="0" style="145" hidden="1" customWidth="1"/>
    <col min="2837" max="2837" width="10.26953125" style="145" customWidth="1"/>
    <col min="2838" max="3069" width="9.1796875" style="145"/>
    <col min="3070" max="3070" width="56.54296875" style="145" bestFit="1" customWidth="1"/>
    <col min="3071" max="3071" width="10.54296875" style="145" bestFit="1" customWidth="1"/>
    <col min="3072" max="3082" width="0" style="145" hidden="1" customWidth="1"/>
    <col min="3083" max="3083" width="14.7265625" style="145" bestFit="1" customWidth="1"/>
    <col min="3084" max="3092" width="0" style="145" hidden="1" customWidth="1"/>
    <col min="3093" max="3093" width="10.26953125" style="145" customWidth="1"/>
    <col min="3094" max="3325" width="9.1796875" style="145"/>
    <col min="3326" max="3326" width="56.54296875" style="145" bestFit="1" customWidth="1"/>
    <col min="3327" max="3327" width="10.54296875" style="145" bestFit="1" customWidth="1"/>
    <col min="3328" max="3338" width="0" style="145" hidden="1" customWidth="1"/>
    <col min="3339" max="3339" width="14.7265625" style="145" bestFit="1" customWidth="1"/>
    <col min="3340" max="3348" width="0" style="145" hidden="1" customWidth="1"/>
    <col min="3349" max="3349" width="10.26953125" style="145" customWidth="1"/>
    <col min="3350" max="3581" width="9.1796875" style="145"/>
    <col min="3582" max="3582" width="56.54296875" style="145" bestFit="1" customWidth="1"/>
    <col min="3583" max="3583" width="10.54296875" style="145" bestFit="1" customWidth="1"/>
    <col min="3584" max="3594" width="0" style="145" hidden="1" customWidth="1"/>
    <col min="3595" max="3595" width="14.7265625" style="145" bestFit="1" customWidth="1"/>
    <col min="3596" max="3604" width="0" style="145" hidden="1" customWidth="1"/>
    <col min="3605" max="3605" width="10.26953125" style="145" customWidth="1"/>
    <col min="3606" max="3837" width="9.1796875" style="145"/>
    <col min="3838" max="3838" width="56.54296875" style="145" bestFit="1" customWidth="1"/>
    <col min="3839" max="3839" width="10.54296875" style="145" bestFit="1" customWidth="1"/>
    <col min="3840" max="3850" width="0" style="145" hidden="1" customWidth="1"/>
    <col min="3851" max="3851" width="14.7265625" style="145" bestFit="1" customWidth="1"/>
    <col min="3852" max="3860" width="0" style="145" hidden="1" customWidth="1"/>
    <col min="3861" max="3861" width="10.26953125" style="145" customWidth="1"/>
    <col min="3862" max="4093" width="9.1796875" style="145"/>
    <col min="4094" max="4094" width="56.54296875" style="145" bestFit="1" customWidth="1"/>
    <col min="4095" max="4095" width="10.54296875" style="145" bestFit="1" customWidth="1"/>
    <col min="4096" max="4106" width="0" style="145" hidden="1" customWidth="1"/>
    <col min="4107" max="4107" width="14.7265625" style="145" bestFit="1" customWidth="1"/>
    <col min="4108" max="4116" width="0" style="145" hidden="1" customWidth="1"/>
    <col min="4117" max="4117" width="10.26953125" style="145" customWidth="1"/>
    <col min="4118" max="4349" width="9.1796875" style="145"/>
    <col min="4350" max="4350" width="56.54296875" style="145" bestFit="1" customWidth="1"/>
    <col min="4351" max="4351" width="10.54296875" style="145" bestFit="1" customWidth="1"/>
    <col min="4352" max="4362" width="0" style="145" hidden="1" customWidth="1"/>
    <col min="4363" max="4363" width="14.7265625" style="145" bestFit="1" customWidth="1"/>
    <col min="4364" max="4372" width="0" style="145" hidden="1" customWidth="1"/>
    <col min="4373" max="4373" width="10.26953125" style="145" customWidth="1"/>
    <col min="4374" max="4605" width="9.1796875" style="145"/>
    <col min="4606" max="4606" width="56.54296875" style="145" bestFit="1" customWidth="1"/>
    <col min="4607" max="4607" width="10.54296875" style="145" bestFit="1" customWidth="1"/>
    <col min="4608" max="4618" width="0" style="145" hidden="1" customWidth="1"/>
    <col min="4619" max="4619" width="14.7265625" style="145" bestFit="1" customWidth="1"/>
    <col min="4620" max="4628" width="0" style="145" hidden="1" customWidth="1"/>
    <col min="4629" max="4629" width="10.26953125" style="145" customWidth="1"/>
    <col min="4630" max="4861" width="9.1796875" style="145"/>
    <col min="4862" max="4862" width="56.54296875" style="145" bestFit="1" customWidth="1"/>
    <col min="4863" max="4863" width="10.54296875" style="145" bestFit="1" customWidth="1"/>
    <col min="4864" max="4874" width="0" style="145" hidden="1" customWidth="1"/>
    <col min="4875" max="4875" width="14.7265625" style="145" bestFit="1" customWidth="1"/>
    <col min="4876" max="4884" width="0" style="145" hidden="1" customWidth="1"/>
    <col min="4885" max="4885" width="10.26953125" style="145" customWidth="1"/>
    <col min="4886" max="5117" width="9.1796875" style="145"/>
    <col min="5118" max="5118" width="56.54296875" style="145" bestFit="1" customWidth="1"/>
    <col min="5119" max="5119" width="10.54296875" style="145" bestFit="1" customWidth="1"/>
    <col min="5120" max="5130" width="0" style="145" hidden="1" customWidth="1"/>
    <col min="5131" max="5131" width="14.7265625" style="145" bestFit="1" customWidth="1"/>
    <col min="5132" max="5140" width="0" style="145" hidden="1" customWidth="1"/>
    <col min="5141" max="5141" width="10.26953125" style="145" customWidth="1"/>
    <col min="5142" max="5373" width="9.1796875" style="145"/>
    <col min="5374" max="5374" width="56.54296875" style="145" bestFit="1" customWidth="1"/>
    <col min="5375" max="5375" width="10.54296875" style="145" bestFit="1" customWidth="1"/>
    <col min="5376" max="5386" width="0" style="145" hidden="1" customWidth="1"/>
    <col min="5387" max="5387" width="14.7265625" style="145" bestFit="1" customWidth="1"/>
    <col min="5388" max="5396" width="0" style="145" hidden="1" customWidth="1"/>
    <col min="5397" max="5397" width="10.26953125" style="145" customWidth="1"/>
    <col min="5398" max="5629" width="9.1796875" style="145"/>
    <col min="5630" max="5630" width="56.54296875" style="145" bestFit="1" customWidth="1"/>
    <col min="5631" max="5631" width="10.54296875" style="145" bestFit="1" customWidth="1"/>
    <col min="5632" max="5642" width="0" style="145" hidden="1" customWidth="1"/>
    <col min="5643" max="5643" width="14.7265625" style="145" bestFit="1" customWidth="1"/>
    <col min="5644" max="5652" width="0" style="145" hidden="1" customWidth="1"/>
    <col min="5653" max="5653" width="10.26953125" style="145" customWidth="1"/>
    <col min="5654" max="5885" width="9.1796875" style="145"/>
    <col min="5886" max="5886" width="56.54296875" style="145" bestFit="1" customWidth="1"/>
    <col min="5887" max="5887" width="10.54296875" style="145" bestFit="1" customWidth="1"/>
    <col min="5888" max="5898" width="0" style="145" hidden="1" customWidth="1"/>
    <col min="5899" max="5899" width="14.7265625" style="145" bestFit="1" customWidth="1"/>
    <col min="5900" max="5908" width="0" style="145" hidden="1" customWidth="1"/>
    <col min="5909" max="5909" width="10.26953125" style="145" customWidth="1"/>
    <col min="5910" max="6141" width="9.1796875" style="145"/>
    <col min="6142" max="6142" width="56.54296875" style="145" bestFit="1" customWidth="1"/>
    <col min="6143" max="6143" width="10.54296875" style="145" bestFit="1" customWidth="1"/>
    <col min="6144" max="6154" width="0" style="145" hidden="1" customWidth="1"/>
    <col min="6155" max="6155" width="14.7265625" style="145" bestFit="1" customWidth="1"/>
    <col min="6156" max="6164" width="0" style="145" hidden="1" customWidth="1"/>
    <col min="6165" max="6165" width="10.26953125" style="145" customWidth="1"/>
    <col min="6166" max="6397" width="9.1796875" style="145"/>
    <col min="6398" max="6398" width="56.54296875" style="145" bestFit="1" customWidth="1"/>
    <col min="6399" max="6399" width="10.54296875" style="145" bestFit="1" customWidth="1"/>
    <col min="6400" max="6410" width="0" style="145" hidden="1" customWidth="1"/>
    <col min="6411" max="6411" width="14.7265625" style="145" bestFit="1" customWidth="1"/>
    <col min="6412" max="6420" width="0" style="145" hidden="1" customWidth="1"/>
    <col min="6421" max="6421" width="10.26953125" style="145" customWidth="1"/>
    <col min="6422" max="6653" width="9.1796875" style="145"/>
    <col min="6654" max="6654" width="56.54296875" style="145" bestFit="1" customWidth="1"/>
    <col min="6655" max="6655" width="10.54296875" style="145" bestFit="1" customWidth="1"/>
    <col min="6656" max="6666" width="0" style="145" hidden="1" customWidth="1"/>
    <col min="6667" max="6667" width="14.7265625" style="145" bestFit="1" customWidth="1"/>
    <col min="6668" max="6676" width="0" style="145" hidden="1" customWidth="1"/>
    <col min="6677" max="6677" width="10.26953125" style="145" customWidth="1"/>
    <col min="6678" max="6909" width="9.1796875" style="145"/>
    <col min="6910" max="6910" width="56.54296875" style="145" bestFit="1" customWidth="1"/>
    <col min="6911" max="6911" width="10.54296875" style="145" bestFit="1" customWidth="1"/>
    <col min="6912" max="6922" width="0" style="145" hidden="1" customWidth="1"/>
    <col min="6923" max="6923" width="14.7265625" style="145" bestFit="1" customWidth="1"/>
    <col min="6924" max="6932" width="0" style="145" hidden="1" customWidth="1"/>
    <col min="6933" max="6933" width="10.26953125" style="145" customWidth="1"/>
    <col min="6934" max="7165" width="9.1796875" style="145"/>
    <col min="7166" max="7166" width="56.54296875" style="145" bestFit="1" customWidth="1"/>
    <col min="7167" max="7167" width="10.54296875" style="145" bestFit="1" customWidth="1"/>
    <col min="7168" max="7178" width="0" style="145" hidden="1" customWidth="1"/>
    <col min="7179" max="7179" width="14.7265625" style="145" bestFit="1" customWidth="1"/>
    <col min="7180" max="7188" width="0" style="145" hidden="1" customWidth="1"/>
    <col min="7189" max="7189" width="10.26953125" style="145" customWidth="1"/>
    <col min="7190" max="7421" width="9.1796875" style="145"/>
    <col min="7422" max="7422" width="56.54296875" style="145" bestFit="1" customWidth="1"/>
    <col min="7423" max="7423" width="10.54296875" style="145" bestFit="1" customWidth="1"/>
    <col min="7424" max="7434" width="0" style="145" hidden="1" customWidth="1"/>
    <col min="7435" max="7435" width="14.7265625" style="145" bestFit="1" customWidth="1"/>
    <col min="7436" max="7444" width="0" style="145" hidden="1" customWidth="1"/>
    <col min="7445" max="7445" width="10.26953125" style="145" customWidth="1"/>
    <col min="7446" max="7677" width="9.1796875" style="145"/>
    <col min="7678" max="7678" width="56.54296875" style="145" bestFit="1" customWidth="1"/>
    <col min="7679" max="7679" width="10.54296875" style="145" bestFit="1" customWidth="1"/>
    <col min="7680" max="7690" width="0" style="145" hidden="1" customWidth="1"/>
    <col min="7691" max="7691" width="14.7265625" style="145" bestFit="1" customWidth="1"/>
    <col min="7692" max="7700" width="0" style="145" hidden="1" customWidth="1"/>
    <col min="7701" max="7701" width="10.26953125" style="145" customWidth="1"/>
    <col min="7702" max="7933" width="9.1796875" style="145"/>
    <col min="7934" max="7934" width="56.54296875" style="145" bestFit="1" customWidth="1"/>
    <col min="7935" max="7935" width="10.54296875" style="145" bestFit="1" customWidth="1"/>
    <col min="7936" max="7946" width="0" style="145" hidden="1" customWidth="1"/>
    <col min="7947" max="7947" width="14.7265625" style="145" bestFit="1" customWidth="1"/>
    <col min="7948" max="7956" width="0" style="145" hidden="1" customWidth="1"/>
    <col min="7957" max="7957" width="10.26953125" style="145" customWidth="1"/>
    <col min="7958" max="8189" width="9.1796875" style="145"/>
    <col min="8190" max="8190" width="56.54296875" style="145" bestFit="1" customWidth="1"/>
    <col min="8191" max="8191" width="10.54296875" style="145" bestFit="1" customWidth="1"/>
    <col min="8192" max="8202" width="0" style="145" hidden="1" customWidth="1"/>
    <col min="8203" max="8203" width="14.7265625" style="145" bestFit="1" customWidth="1"/>
    <col min="8204" max="8212" width="0" style="145" hidden="1" customWidth="1"/>
    <col min="8213" max="8213" width="10.26953125" style="145" customWidth="1"/>
    <col min="8214" max="8445" width="9.1796875" style="145"/>
    <col min="8446" max="8446" width="56.54296875" style="145" bestFit="1" customWidth="1"/>
    <col min="8447" max="8447" width="10.54296875" style="145" bestFit="1" customWidth="1"/>
    <col min="8448" max="8458" width="0" style="145" hidden="1" customWidth="1"/>
    <col min="8459" max="8459" width="14.7265625" style="145" bestFit="1" customWidth="1"/>
    <col min="8460" max="8468" width="0" style="145" hidden="1" customWidth="1"/>
    <col min="8469" max="8469" width="10.26953125" style="145" customWidth="1"/>
    <col min="8470" max="8701" width="9.1796875" style="145"/>
    <col min="8702" max="8702" width="56.54296875" style="145" bestFit="1" customWidth="1"/>
    <col min="8703" max="8703" width="10.54296875" style="145" bestFit="1" customWidth="1"/>
    <col min="8704" max="8714" width="0" style="145" hidden="1" customWidth="1"/>
    <col min="8715" max="8715" width="14.7265625" style="145" bestFit="1" customWidth="1"/>
    <col min="8716" max="8724" width="0" style="145" hidden="1" customWidth="1"/>
    <col min="8725" max="8725" width="10.26953125" style="145" customWidth="1"/>
    <col min="8726" max="8957" width="9.1796875" style="145"/>
    <col min="8958" max="8958" width="56.54296875" style="145" bestFit="1" customWidth="1"/>
    <col min="8959" max="8959" width="10.54296875" style="145" bestFit="1" customWidth="1"/>
    <col min="8960" max="8970" width="0" style="145" hidden="1" customWidth="1"/>
    <col min="8971" max="8971" width="14.7265625" style="145" bestFit="1" customWidth="1"/>
    <col min="8972" max="8980" width="0" style="145" hidden="1" customWidth="1"/>
    <col min="8981" max="8981" width="10.26953125" style="145" customWidth="1"/>
    <col min="8982" max="9213" width="9.1796875" style="145"/>
    <col min="9214" max="9214" width="56.54296875" style="145" bestFit="1" customWidth="1"/>
    <col min="9215" max="9215" width="10.54296875" style="145" bestFit="1" customWidth="1"/>
    <col min="9216" max="9226" width="0" style="145" hidden="1" customWidth="1"/>
    <col min="9227" max="9227" width="14.7265625" style="145" bestFit="1" customWidth="1"/>
    <col min="9228" max="9236" width="0" style="145" hidden="1" customWidth="1"/>
    <col min="9237" max="9237" width="10.26953125" style="145" customWidth="1"/>
    <col min="9238" max="9469" width="9.1796875" style="145"/>
    <col min="9470" max="9470" width="56.54296875" style="145" bestFit="1" customWidth="1"/>
    <col min="9471" max="9471" width="10.54296875" style="145" bestFit="1" customWidth="1"/>
    <col min="9472" max="9482" width="0" style="145" hidden="1" customWidth="1"/>
    <col min="9483" max="9483" width="14.7265625" style="145" bestFit="1" customWidth="1"/>
    <col min="9484" max="9492" width="0" style="145" hidden="1" customWidth="1"/>
    <col min="9493" max="9493" width="10.26953125" style="145" customWidth="1"/>
    <col min="9494" max="9725" width="9.1796875" style="145"/>
    <col min="9726" max="9726" width="56.54296875" style="145" bestFit="1" customWidth="1"/>
    <col min="9727" max="9727" width="10.54296875" style="145" bestFit="1" customWidth="1"/>
    <col min="9728" max="9738" width="0" style="145" hidden="1" customWidth="1"/>
    <col min="9739" max="9739" width="14.7265625" style="145" bestFit="1" customWidth="1"/>
    <col min="9740" max="9748" width="0" style="145" hidden="1" customWidth="1"/>
    <col min="9749" max="9749" width="10.26953125" style="145" customWidth="1"/>
    <col min="9750" max="9981" width="9.1796875" style="145"/>
    <col min="9982" max="9982" width="56.54296875" style="145" bestFit="1" customWidth="1"/>
    <col min="9983" max="9983" width="10.54296875" style="145" bestFit="1" customWidth="1"/>
    <col min="9984" max="9994" width="0" style="145" hidden="1" customWidth="1"/>
    <col min="9995" max="9995" width="14.7265625" style="145" bestFit="1" customWidth="1"/>
    <col min="9996" max="10004" width="0" style="145" hidden="1" customWidth="1"/>
    <col min="10005" max="10005" width="10.26953125" style="145" customWidth="1"/>
    <col min="10006" max="10237" width="9.1796875" style="145"/>
    <col min="10238" max="10238" width="56.54296875" style="145" bestFit="1" customWidth="1"/>
    <col min="10239" max="10239" width="10.54296875" style="145" bestFit="1" customWidth="1"/>
    <col min="10240" max="10250" width="0" style="145" hidden="1" customWidth="1"/>
    <col min="10251" max="10251" width="14.7265625" style="145" bestFit="1" customWidth="1"/>
    <col min="10252" max="10260" width="0" style="145" hidden="1" customWidth="1"/>
    <col min="10261" max="10261" width="10.26953125" style="145" customWidth="1"/>
    <col min="10262" max="10493" width="9.1796875" style="145"/>
    <col min="10494" max="10494" width="56.54296875" style="145" bestFit="1" customWidth="1"/>
    <col min="10495" max="10495" width="10.54296875" style="145" bestFit="1" customWidth="1"/>
    <col min="10496" max="10506" width="0" style="145" hidden="1" customWidth="1"/>
    <col min="10507" max="10507" width="14.7265625" style="145" bestFit="1" customWidth="1"/>
    <col min="10508" max="10516" width="0" style="145" hidden="1" customWidth="1"/>
    <col min="10517" max="10517" width="10.26953125" style="145" customWidth="1"/>
    <col min="10518" max="10749" width="9.1796875" style="145"/>
    <col min="10750" max="10750" width="56.54296875" style="145" bestFit="1" customWidth="1"/>
    <col min="10751" max="10751" width="10.54296875" style="145" bestFit="1" customWidth="1"/>
    <col min="10752" max="10762" width="0" style="145" hidden="1" customWidth="1"/>
    <col min="10763" max="10763" width="14.7265625" style="145" bestFit="1" customWidth="1"/>
    <col min="10764" max="10772" width="0" style="145" hidden="1" customWidth="1"/>
    <col min="10773" max="10773" width="10.26953125" style="145" customWidth="1"/>
    <col min="10774" max="11005" width="9.1796875" style="145"/>
    <col min="11006" max="11006" width="56.54296875" style="145" bestFit="1" customWidth="1"/>
    <col min="11007" max="11007" width="10.54296875" style="145" bestFit="1" customWidth="1"/>
    <col min="11008" max="11018" width="0" style="145" hidden="1" customWidth="1"/>
    <col min="11019" max="11019" width="14.7265625" style="145" bestFit="1" customWidth="1"/>
    <col min="11020" max="11028" width="0" style="145" hidden="1" customWidth="1"/>
    <col min="11029" max="11029" width="10.26953125" style="145" customWidth="1"/>
    <col min="11030" max="11261" width="9.1796875" style="145"/>
    <col min="11262" max="11262" width="56.54296875" style="145" bestFit="1" customWidth="1"/>
    <col min="11263" max="11263" width="10.54296875" style="145" bestFit="1" customWidth="1"/>
    <col min="11264" max="11274" width="0" style="145" hidden="1" customWidth="1"/>
    <col min="11275" max="11275" width="14.7265625" style="145" bestFit="1" customWidth="1"/>
    <col min="11276" max="11284" width="0" style="145" hidden="1" customWidth="1"/>
    <col min="11285" max="11285" width="10.26953125" style="145" customWidth="1"/>
    <col min="11286" max="11517" width="9.1796875" style="145"/>
    <col min="11518" max="11518" width="56.54296875" style="145" bestFit="1" customWidth="1"/>
    <col min="11519" max="11519" width="10.54296875" style="145" bestFit="1" customWidth="1"/>
    <col min="11520" max="11530" width="0" style="145" hidden="1" customWidth="1"/>
    <col min="11531" max="11531" width="14.7265625" style="145" bestFit="1" customWidth="1"/>
    <col min="11532" max="11540" width="0" style="145" hidden="1" customWidth="1"/>
    <col min="11541" max="11541" width="10.26953125" style="145" customWidth="1"/>
    <col min="11542" max="11773" width="9.1796875" style="145"/>
    <col min="11774" max="11774" width="56.54296875" style="145" bestFit="1" customWidth="1"/>
    <col min="11775" max="11775" width="10.54296875" style="145" bestFit="1" customWidth="1"/>
    <col min="11776" max="11786" width="0" style="145" hidden="1" customWidth="1"/>
    <col min="11787" max="11787" width="14.7265625" style="145" bestFit="1" customWidth="1"/>
    <col min="11788" max="11796" width="0" style="145" hidden="1" customWidth="1"/>
    <col min="11797" max="11797" width="10.26953125" style="145" customWidth="1"/>
    <col min="11798" max="12029" width="9.1796875" style="145"/>
    <col min="12030" max="12030" width="56.54296875" style="145" bestFit="1" customWidth="1"/>
    <col min="12031" max="12031" width="10.54296875" style="145" bestFit="1" customWidth="1"/>
    <col min="12032" max="12042" width="0" style="145" hidden="1" customWidth="1"/>
    <col min="12043" max="12043" width="14.7265625" style="145" bestFit="1" customWidth="1"/>
    <col min="12044" max="12052" width="0" style="145" hidden="1" customWidth="1"/>
    <col min="12053" max="12053" width="10.26953125" style="145" customWidth="1"/>
    <col min="12054" max="12285" width="9.1796875" style="145"/>
    <col min="12286" max="12286" width="56.54296875" style="145" bestFit="1" customWidth="1"/>
    <col min="12287" max="12287" width="10.54296875" style="145" bestFit="1" customWidth="1"/>
    <col min="12288" max="12298" width="0" style="145" hidden="1" customWidth="1"/>
    <col min="12299" max="12299" width="14.7265625" style="145" bestFit="1" customWidth="1"/>
    <col min="12300" max="12308" width="0" style="145" hidden="1" customWidth="1"/>
    <col min="12309" max="12309" width="10.26953125" style="145" customWidth="1"/>
    <col min="12310" max="12541" width="9.1796875" style="145"/>
    <col min="12542" max="12542" width="56.54296875" style="145" bestFit="1" customWidth="1"/>
    <col min="12543" max="12543" width="10.54296875" style="145" bestFit="1" customWidth="1"/>
    <col min="12544" max="12554" width="0" style="145" hidden="1" customWidth="1"/>
    <col min="12555" max="12555" width="14.7265625" style="145" bestFit="1" customWidth="1"/>
    <col min="12556" max="12564" width="0" style="145" hidden="1" customWidth="1"/>
    <col min="12565" max="12565" width="10.26953125" style="145" customWidth="1"/>
    <col min="12566" max="12797" width="9.1796875" style="145"/>
    <col min="12798" max="12798" width="56.54296875" style="145" bestFit="1" customWidth="1"/>
    <col min="12799" max="12799" width="10.54296875" style="145" bestFit="1" customWidth="1"/>
    <col min="12800" max="12810" width="0" style="145" hidden="1" customWidth="1"/>
    <col min="12811" max="12811" width="14.7265625" style="145" bestFit="1" customWidth="1"/>
    <col min="12812" max="12820" width="0" style="145" hidden="1" customWidth="1"/>
    <col min="12821" max="12821" width="10.26953125" style="145" customWidth="1"/>
    <col min="12822" max="13053" width="9.1796875" style="145"/>
    <col min="13054" max="13054" width="56.54296875" style="145" bestFit="1" customWidth="1"/>
    <col min="13055" max="13055" width="10.54296875" style="145" bestFit="1" customWidth="1"/>
    <col min="13056" max="13066" width="0" style="145" hidden="1" customWidth="1"/>
    <col min="13067" max="13067" width="14.7265625" style="145" bestFit="1" customWidth="1"/>
    <col min="13068" max="13076" width="0" style="145" hidden="1" customWidth="1"/>
    <col min="13077" max="13077" width="10.26953125" style="145" customWidth="1"/>
    <col min="13078" max="13309" width="9.1796875" style="145"/>
    <col min="13310" max="13310" width="56.54296875" style="145" bestFit="1" customWidth="1"/>
    <col min="13311" max="13311" width="10.54296875" style="145" bestFit="1" customWidth="1"/>
    <col min="13312" max="13322" width="0" style="145" hidden="1" customWidth="1"/>
    <col min="13323" max="13323" width="14.7265625" style="145" bestFit="1" customWidth="1"/>
    <col min="13324" max="13332" width="0" style="145" hidden="1" customWidth="1"/>
    <col min="13333" max="13333" width="10.26953125" style="145" customWidth="1"/>
    <col min="13334" max="13565" width="9.1796875" style="145"/>
    <col min="13566" max="13566" width="56.54296875" style="145" bestFit="1" customWidth="1"/>
    <col min="13567" max="13567" width="10.54296875" style="145" bestFit="1" customWidth="1"/>
    <col min="13568" max="13578" width="0" style="145" hidden="1" customWidth="1"/>
    <col min="13579" max="13579" width="14.7265625" style="145" bestFit="1" customWidth="1"/>
    <col min="13580" max="13588" width="0" style="145" hidden="1" customWidth="1"/>
    <col min="13589" max="13589" width="10.26953125" style="145" customWidth="1"/>
    <col min="13590" max="13821" width="9.1796875" style="145"/>
    <col min="13822" max="13822" width="56.54296875" style="145" bestFit="1" customWidth="1"/>
    <col min="13823" max="13823" width="10.54296875" style="145" bestFit="1" customWidth="1"/>
    <col min="13824" max="13834" width="0" style="145" hidden="1" customWidth="1"/>
    <col min="13835" max="13835" width="14.7265625" style="145" bestFit="1" customWidth="1"/>
    <col min="13836" max="13844" width="0" style="145" hidden="1" customWidth="1"/>
    <col min="13845" max="13845" width="10.26953125" style="145" customWidth="1"/>
    <col min="13846" max="14077" width="9.1796875" style="145"/>
    <col min="14078" max="14078" width="56.54296875" style="145" bestFit="1" customWidth="1"/>
    <col min="14079" max="14079" width="10.54296875" style="145" bestFit="1" customWidth="1"/>
    <col min="14080" max="14090" width="0" style="145" hidden="1" customWidth="1"/>
    <col min="14091" max="14091" width="14.7265625" style="145" bestFit="1" customWidth="1"/>
    <col min="14092" max="14100" width="0" style="145" hidden="1" customWidth="1"/>
    <col min="14101" max="14101" width="10.26953125" style="145" customWidth="1"/>
    <col min="14102" max="14333" width="9.1796875" style="145"/>
    <col min="14334" max="14334" width="56.54296875" style="145" bestFit="1" customWidth="1"/>
    <col min="14335" max="14335" width="10.54296875" style="145" bestFit="1" customWidth="1"/>
    <col min="14336" max="14346" width="0" style="145" hidden="1" customWidth="1"/>
    <col min="14347" max="14347" width="14.7265625" style="145" bestFit="1" customWidth="1"/>
    <col min="14348" max="14356" width="0" style="145" hidden="1" customWidth="1"/>
    <col min="14357" max="14357" width="10.26953125" style="145" customWidth="1"/>
    <col min="14358" max="14589" width="9.1796875" style="145"/>
    <col min="14590" max="14590" width="56.54296875" style="145" bestFit="1" customWidth="1"/>
    <col min="14591" max="14591" width="10.54296875" style="145" bestFit="1" customWidth="1"/>
    <col min="14592" max="14602" width="0" style="145" hidden="1" customWidth="1"/>
    <col min="14603" max="14603" width="14.7265625" style="145" bestFit="1" customWidth="1"/>
    <col min="14604" max="14612" width="0" style="145" hidden="1" customWidth="1"/>
    <col min="14613" max="14613" width="10.26953125" style="145" customWidth="1"/>
    <col min="14614" max="14845" width="9.1796875" style="145"/>
    <col min="14846" max="14846" width="56.54296875" style="145" bestFit="1" customWidth="1"/>
    <col min="14847" max="14847" width="10.54296875" style="145" bestFit="1" customWidth="1"/>
    <col min="14848" max="14858" width="0" style="145" hidden="1" customWidth="1"/>
    <col min="14859" max="14859" width="14.7265625" style="145" bestFit="1" customWidth="1"/>
    <col min="14860" max="14868" width="0" style="145" hidden="1" customWidth="1"/>
    <col min="14869" max="14869" width="10.26953125" style="145" customWidth="1"/>
    <col min="14870" max="15101" width="9.1796875" style="145"/>
    <col min="15102" max="15102" width="56.54296875" style="145" bestFit="1" customWidth="1"/>
    <col min="15103" max="15103" width="10.54296875" style="145" bestFit="1" customWidth="1"/>
    <col min="15104" max="15114" width="0" style="145" hidden="1" customWidth="1"/>
    <col min="15115" max="15115" width="14.7265625" style="145" bestFit="1" customWidth="1"/>
    <col min="15116" max="15124" width="0" style="145" hidden="1" customWidth="1"/>
    <col min="15125" max="15125" width="10.26953125" style="145" customWidth="1"/>
    <col min="15126" max="15357" width="9.1796875" style="145"/>
    <col min="15358" max="15358" width="56.54296875" style="145" bestFit="1" customWidth="1"/>
    <col min="15359" max="15359" width="10.54296875" style="145" bestFit="1" customWidth="1"/>
    <col min="15360" max="15370" width="0" style="145" hidden="1" customWidth="1"/>
    <col min="15371" max="15371" width="14.7265625" style="145" bestFit="1" customWidth="1"/>
    <col min="15372" max="15380" width="0" style="145" hidden="1" customWidth="1"/>
    <col min="15381" max="15381" width="10.26953125" style="145" customWidth="1"/>
    <col min="15382" max="15613" width="9.1796875" style="145"/>
    <col min="15614" max="15614" width="56.54296875" style="145" bestFit="1" customWidth="1"/>
    <col min="15615" max="15615" width="10.54296875" style="145" bestFit="1" customWidth="1"/>
    <col min="15616" max="15626" width="0" style="145" hidden="1" customWidth="1"/>
    <col min="15627" max="15627" width="14.7265625" style="145" bestFit="1" customWidth="1"/>
    <col min="15628" max="15636" width="0" style="145" hidden="1" customWidth="1"/>
    <col min="15637" max="15637" width="10.26953125" style="145" customWidth="1"/>
    <col min="15638" max="15869" width="9.1796875" style="145"/>
    <col min="15870" max="15870" width="56.54296875" style="145" bestFit="1" customWidth="1"/>
    <col min="15871" max="15871" width="10.54296875" style="145" bestFit="1" customWidth="1"/>
    <col min="15872" max="15882" width="0" style="145" hidden="1" customWidth="1"/>
    <col min="15883" max="15883" width="14.7265625" style="145" bestFit="1" customWidth="1"/>
    <col min="15884" max="15892" width="0" style="145" hidden="1" customWidth="1"/>
    <col min="15893" max="15893" width="10.26953125" style="145" customWidth="1"/>
    <col min="15894" max="16125" width="9.1796875" style="145"/>
    <col min="16126" max="16126" width="56.54296875" style="145" bestFit="1" customWidth="1"/>
    <col min="16127" max="16127" width="10.54296875" style="145" bestFit="1" customWidth="1"/>
    <col min="16128" max="16138" width="0" style="145" hidden="1" customWidth="1"/>
    <col min="16139" max="16139" width="14.7265625" style="145" bestFit="1" customWidth="1"/>
    <col min="16140" max="16148" width="0" style="145" hidden="1" customWidth="1"/>
    <col min="16149" max="16149" width="10.26953125" style="145" customWidth="1"/>
    <col min="16150" max="16384" width="9.1796875" style="145"/>
  </cols>
  <sheetData>
    <row r="1" spans="1:16" s="334" customFormat="1">
      <c r="A1" s="508" t="s">
        <v>304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P1" s="117"/>
    </row>
    <row r="2" spans="1:16" s="334" customFormat="1">
      <c r="A2" s="510" t="s">
        <v>321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P2" s="117"/>
    </row>
    <row r="3" spans="1:16" s="334" customFormat="1">
      <c r="A3" s="506" t="s">
        <v>432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P3" s="117"/>
    </row>
    <row r="4" spans="1:16" s="334" customFormat="1">
      <c r="A4" s="335"/>
      <c r="B4" s="115"/>
      <c r="C4" s="115"/>
      <c r="D4" s="115"/>
      <c r="E4" s="115"/>
      <c r="F4" s="115"/>
      <c r="G4" s="115"/>
      <c r="H4" s="143"/>
      <c r="I4" s="143"/>
      <c r="J4" s="143"/>
      <c r="K4" s="128"/>
      <c r="L4" s="128"/>
      <c r="M4" s="128"/>
      <c r="N4" s="128"/>
      <c r="P4" s="117"/>
    </row>
    <row r="5" spans="1:16">
      <c r="A5" s="134"/>
      <c r="B5" s="115"/>
      <c r="C5" s="115"/>
      <c r="D5" s="115"/>
      <c r="E5" s="115"/>
      <c r="F5" s="115"/>
      <c r="G5" s="115"/>
      <c r="H5" s="136"/>
      <c r="I5" s="136"/>
      <c r="J5" s="136"/>
      <c r="K5" s="115"/>
      <c r="L5" s="115"/>
      <c r="M5" s="115"/>
      <c r="N5" s="115"/>
    </row>
    <row r="6" spans="1:16">
      <c r="A6" s="134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 t="s">
        <v>434</v>
      </c>
    </row>
    <row r="7" spans="1:16" s="337" customFormat="1" ht="16" thickBot="1">
      <c r="A7" s="135"/>
      <c r="B7" s="120" t="s">
        <v>419</v>
      </c>
      <c r="C7" s="120" t="s">
        <v>420</v>
      </c>
      <c r="D7" s="120" t="s">
        <v>421</v>
      </c>
      <c r="E7" s="120" t="s">
        <v>422</v>
      </c>
      <c r="F7" s="120" t="s">
        <v>423</v>
      </c>
      <c r="G7" s="120" t="s">
        <v>424</v>
      </c>
      <c r="H7" s="120" t="s">
        <v>425</v>
      </c>
      <c r="I7" s="120" t="s">
        <v>426</v>
      </c>
      <c r="J7" s="120" t="s">
        <v>427</v>
      </c>
      <c r="K7" s="120" t="s">
        <v>428</v>
      </c>
      <c r="L7" s="120" t="s">
        <v>429</v>
      </c>
      <c r="M7" s="120" t="s">
        <v>430</v>
      </c>
      <c r="N7" s="331" t="s">
        <v>433</v>
      </c>
      <c r="P7" s="336"/>
    </row>
    <row r="8" spans="1:16">
      <c r="A8" s="134"/>
      <c r="B8" s="115"/>
      <c r="C8" s="115"/>
      <c r="D8" s="115"/>
      <c r="E8" s="115"/>
      <c r="F8" s="115"/>
      <c r="G8" s="115"/>
      <c r="H8" s="136"/>
      <c r="I8" s="137"/>
      <c r="J8" s="137"/>
      <c r="K8" s="115"/>
      <c r="L8" s="115"/>
      <c r="M8" s="115"/>
      <c r="N8" s="115"/>
    </row>
    <row r="9" spans="1:16" ht="16" thickBot="1">
      <c r="A9" s="138" t="s">
        <v>322</v>
      </c>
      <c r="B9" s="122">
        <v>0</v>
      </c>
      <c r="C9" s="123">
        <f>B9</f>
        <v>0</v>
      </c>
      <c r="D9" s="123">
        <f t="shared" ref="D9:N9" si="0">C9</f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  <c r="H9" s="123">
        <f t="shared" si="0"/>
        <v>0</v>
      </c>
      <c r="I9" s="123">
        <f t="shared" si="0"/>
        <v>0</v>
      </c>
      <c r="J9" s="123">
        <f t="shared" si="0"/>
        <v>0</v>
      </c>
      <c r="K9" s="123">
        <f t="shared" si="0"/>
        <v>0</v>
      </c>
      <c r="L9" s="123">
        <f t="shared" si="0"/>
        <v>0</v>
      </c>
      <c r="M9" s="123">
        <f t="shared" si="0"/>
        <v>0</v>
      </c>
      <c r="N9" s="123">
        <f t="shared" si="0"/>
        <v>0</v>
      </c>
    </row>
    <row r="10" spans="1:16">
      <c r="A10" s="134"/>
      <c r="B10" s="115"/>
      <c r="C10" s="115"/>
      <c r="D10" s="115"/>
      <c r="E10" s="115"/>
      <c r="F10" s="115"/>
      <c r="G10" s="115"/>
      <c r="H10" s="136"/>
      <c r="I10" s="136"/>
      <c r="J10" s="136"/>
      <c r="K10" s="115"/>
      <c r="L10" s="115"/>
      <c r="M10" s="115"/>
      <c r="N10" s="115"/>
    </row>
    <row r="11" spans="1:16">
      <c r="A11" s="114" t="s">
        <v>301</v>
      </c>
      <c r="B11" s="115"/>
      <c r="C11" s="115"/>
      <c r="D11" s="115"/>
      <c r="E11" s="115"/>
      <c r="F11" s="115"/>
      <c r="G11" s="115"/>
      <c r="H11" s="136"/>
      <c r="I11" s="136"/>
      <c r="J11" s="136"/>
      <c r="K11" s="115"/>
      <c r="L11" s="115"/>
      <c r="M11" s="115"/>
      <c r="N11" s="115"/>
    </row>
    <row r="12" spans="1:16">
      <c r="A12" s="134"/>
      <c r="B12" s="115"/>
      <c r="C12" s="115"/>
      <c r="D12" s="115"/>
      <c r="E12" s="115"/>
      <c r="F12" s="115"/>
      <c r="G12" s="115"/>
      <c r="H12" s="136"/>
      <c r="I12" s="136"/>
      <c r="J12" s="136"/>
      <c r="K12" s="115"/>
      <c r="L12" s="115"/>
      <c r="M12" s="115"/>
      <c r="N12" s="115"/>
    </row>
    <row r="13" spans="1:16">
      <c r="A13" s="139" t="s">
        <v>323</v>
      </c>
      <c r="B13" s="132">
        <v>1825</v>
      </c>
      <c r="C13" s="140">
        <v>627.23</v>
      </c>
      <c r="D13" s="132">
        <v>3552.8700000000003</v>
      </c>
      <c r="E13" s="132">
        <v>828.12</v>
      </c>
      <c r="F13" s="132"/>
      <c r="G13" s="132"/>
      <c r="H13" s="132"/>
      <c r="I13" s="132"/>
      <c r="J13" s="132"/>
      <c r="K13" s="132"/>
      <c r="L13" s="132"/>
      <c r="M13" s="132"/>
      <c r="N13" s="132">
        <f>ROUND(SUM(B13:M13),0)</f>
        <v>6833</v>
      </c>
      <c r="O13" s="338"/>
    </row>
    <row r="14" spans="1:16">
      <c r="A14" s="134" t="s">
        <v>324</v>
      </c>
      <c r="B14" s="132">
        <v>5702</v>
      </c>
      <c r="C14" s="140">
        <v>5972.99</v>
      </c>
      <c r="D14" s="132">
        <v>4638.1400000000003</v>
      </c>
      <c r="E14" s="132">
        <v>4243.87</v>
      </c>
      <c r="F14" s="132"/>
      <c r="G14" s="132"/>
      <c r="H14" s="132"/>
      <c r="I14" s="132"/>
      <c r="J14" s="132"/>
      <c r="K14" s="132"/>
      <c r="L14" s="132"/>
      <c r="M14" s="132"/>
      <c r="N14" s="132">
        <f t="shared" ref="N14:N21" si="1">ROUND(SUM(B14:M14),0)</f>
        <v>20557</v>
      </c>
    </row>
    <row r="15" spans="1:16" hidden="1">
      <c r="A15" s="141" t="s">
        <v>325</v>
      </c>
      <c r="B15" s="132"/>
      <c r="C15" s="140"/>
      <c r="D15" s="132"/>
      <c r="E15" s="132">
        <v>2458</v>
      </c>
      <c r="F15" s="132"/>
      <c r="G15" s="132"/>
      <c r="H15" s="132"/>
      <c r="I15" s="132"/>
      <c r="J15" s="132"/>
      <c r="K15" s="132"/>
      <c r="L15" s="132"/>
      <c r="M15" s="132"/>
      <c r="N15" s="132">
        <f t="shared" si="1"/>
        <v>2458</v>
      </c>
    </row>
    <row r="16" spans="1:16">
      <c r="A16" s="134" t="s">
        <v>326</v>
      </c>
      <c r="B16" s="132"/>
      <c r="C16" s="140">
        <v>21230.15</v>
      </c>
      <c r="D16" s="132">
        <v>20626.88</v>
      </c>
      <c r="E16" s="132">
        <v>1819.2800000000002</v>
      </c>
      <c r="F16" s="132"/>
      <c r="G16" s="132"/>
      <c r="H16" s="132"/>
      <c r="I16" s="132"/>
      <c r="J16" s="132"/>
      <c r="K16" s="132"/>
      <c r="L16" s="132"/>
      <c r="M16" s="132"/>
      <c r="N16" s="132">
        <f t="shared" si="1"/>
        <v>43676</v>
      </c>
    </row>
    <row r="17" spans="1:16" hidden="1">
      <c r="A17" s="134" t="s">
        <v>327</v>
      </c>
      <c r="B17" s="132"/>
      <c r="C17" s="140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f t="shared" si="1"/>
        <v>0</v>
      </c>
    </row>
    <row r="18" spans="1:16">
      <c r="A18" s="141" t="s">
        <v>328</v>
      </c>
      <c r="B18" s="132">
        <v>1272</v>
      </c>
      <c r="C18" s="140">
        <v>1556.3600000000001</v>
      </c>
      <c r="D18" s="132">
        <v>555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>
        <f t="shared" si="1"/>
        <v>3383</v>
      </c>
    </row>
    <row r="19" spans="1:16" hidden="1">
      <c r="A19" s="141" t="s">
        <v>329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>
        <f t="shared" si="1"/>
        <v>0</v>
      </c>
    </row>
    <row r="20" spans="1:16">
      <c r="A20" s="139" t="s">
        <v>374</v>
      </c>
      <c r="B20" s="132"/>
      <c r="C20" s="132"/>
      <c r="D20" s="132">
        <v>24.3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>
        <f t="shared" si="1"/>
        <v>24</v>
      </c>
    </row>
    <row r="21" spans="1:16">
      <c r="A21" s="134" t="s">
        <v>331</v>
      </c>
      <c r="B21" s="115">
        <v>19973.77</v>
      </c>
      <c r="C21" s="115">
        <v>5922.73</v>
      </c>
      <c r="D21" s="115">
        <v>1140</v>
      </c>
      <c r="E21" s="115"/>
      <c r="F21" s="142"/>
      <c r="G21" s="115"/>
      <c r="H21" s="115"/>
      <c r="I21" s="115"/>
      <c r="J21" s="115"/>
      <c r="K21" s="115"/>
      <c r="L21" s="115"/>
      <c r="M21" s="115"/>
      <c r="N21" s="132">
        <f t="shared" si="1"/>
        <v>27037</v>
      </c>
      <c r="P21" s="145"/>
    </row>
    <row r="22" spans="1:16">
      <c r="A22" s="134"/>
      <c r="B22" s="115"/>
      <c r="C22" s="115"/>
      <c r="D22" s="115"/>
      <c r="E22" s="115"/>
      <c r="F22" s="115"/>
      <c r="G22" s="115"/>
      <c r="H22" s="136"/>
      <c r="I22" s="136"/>
      <c r="J22" s="136"/>
      <c r="K22" s="115"/>
      <c r="L22" s="115"/>
      <c r="M22" s="115"/>
      <c r="N22" s="115"/>
    </row>
    <row r="23" spans="1:16">
      <c r="A23" s="116" t="s">
        <v>296</v>
      </c>
      <c r="B23" s="126">
        <f>ROUND((SUM(B13:B22)),0)</f>
        <v>28773</v>
      </c>
      <c r="C23" s="126">
        <f t="shared" ref="C23:N23" si="2">ROUND((SUM(C13:C22)),0)</f>
        <v>35309</v>
      </c>
      <c r="D23" s="126">
        <f t="shared" si="2"/>
        <v>30537</v>
      </c>
      <c r="E23" s="126">
        <f t="shared" si="2"/>
        <v>9349</v>
      </c>
      <c r="F23" s="126">
        <f t="shared" si="2"/>
        <v>0</v>
      </c>
      <c r="G23" s="126">
        <f t="shared" si="2"/>
        <v>0</v>
      </c>
      <c r="H23" s="126">
        <f t="shared" si="2"/>
        <v>0</v>
      </c>
      <c r="I23" s="126">
        <f t="shared" si="2"/>
        <v>0</v>
      </c>
      <c r="J23" s="126">
        <f t="shared" si="2"/>
        <v>0</v>
      </c>
      <c r="K23" s="126">
        <f t="shared" si="2"/>
        <v>0</v>
      </c>
      <c r="L23" s="126">
        <f t="shared" si="2"/>
        <v>0</v>
      </c>
      <c r="M23" s="126">
        <f t="shared" si="2"/>
        <v>0</v>
      </c>
      <c r="N23" s="126">
        <f t="shared" si="2"/>
        <v>103968</v>
      </c>
    </row>
    <row r="24" spans="1:16">
      <c r="A24" s="134"/>
      <c r="B24" s="115"/>
      <c r="C24" s="115"/>
      <c r="D24" s="115"/>
      <c r="E24" s="115"/>
      <c r="F24" s="115"/>
      <c r="G24" s="115"/>
      <c r="H24" s="143"/>
      <c r="I24" s="143"/>
      <c r="J24" s="143"/>
      <c r="K24" s="115"/>
      <c r="L24" s="115"/>
      <c r="M24" s="115"/>
      <c r="N24" s="115"/>
    </row>
    <row r="25" spans="1:16">
      <c r="A25" s="114" t="s">
        <v>295</v>
      </c>
      <c r="B25" s="115"/>
      <c r="C25" s="115"/>
      <c r="D25" s="115"/>
      <c r="E25" s="115"/>
      <c r="F25" s="115"/>
      <c r="G25" s="115"/>
      <c r="H25" s="143"/>
      <c r="I25" s="143"/>
      <c r="J25" s="143"/>
      <c r="K25" s="115"/>
      <c r="L25" s="115"/>
      <c r="M25" s="115"/>
      <c r="N25" s="115"/>
    </row>
    <row r="26" spans="1:16">
      <c r="A26" s="144"/>
      <c r="B26" s="115"/>
      <c r="C26" s="115"/>
      <c r="D26" s="115"/>
      <c r="E26" s="115"/>
      <c r="F26" s="115"/>
      <c r="G26" s="115"/>
      <c r="H26" s="143"/>
      <c r="I26" s="143"/>
      <c r="J26" s="143"/>
      <c r="K26" s="115"/>
      <c r="L26" s="115"/>
      <c r="M26" s="115"/>
      <c r="N26" s="115"/>
    </row>
    <row r="27" spans="1:16">
      <c r="A27" s="131" t="s">
        <v>316</v>
      </c>
      <c r="B27" s="115">
        <f>ROUND(-B23,0)</f>
        <v>-28773</v>
      </c>
      <c r="C27" s="115">
        <f t="shared" ref="C27:E27" si="3">ROUND(-C23,0)</f>
        <v>-35309</v>
      </c>
      <c r="D27" s="115">
        <f t="shared" si="3"/>
        <v>-30537</v>
      </c>
      <c r="E27" s="115">
        <f t="shared" si="3"/>
        <v>-9349</v>
      </c>
      <c r="F27" s="115"/>
      <c r="G27" s="115"/>
      <c r="H27" s="143"/>
      <c r="I27" s="143"/>
      <c r="J27" s="143"/>
      <c r="K27" s="115"/>
      <c r="L27" s="115"/>
      <c r="M27" s="115"/>
      <c r="N27" s="115">
        <f>ROUND(SUM(B27:M27),0)</f>
        <v>-103968</v>
      </c>
    </row>
    <row r="28" spans="1:16">
      <c r="A28" s="144"/>
      <c r="B28" s="115"/>
      <c r="C28" s="115"/>
      <c r="D28" s="115"/>
      <c r="E28" s="115"/>
      <c r="F28" s="115"/>
      <c r="G28" s="115"/>
      <c r="H28" s="143"/>
      <c r="I28" s="143"/>
      <c r="J28" s="143"/>
      <c r="K28" s="115"/>
      <c r="L28" s="115"/>
      <c r="M28" s="115"/>
      <c r="N28" s="115"/>
    </row>
    <row r="29" spans="1:16">
      <c r="A29" s="144"/>
      <c r="B29" s="115"/>
      <c r="C29" s="115"/>
      <c r="D29" s="115"/>
      <c r="E29" s="115"/>
      <c r="F29" s="115"/>
      <c r="G29" s="115"/>
      <c r="H29" s="143"/>
      <c r="I29" s="143"/>
      <c r="J29" s="143"/>
      <c r="K29" s="115"/>
      <c r="L29" s="115"/>
      <c r="M29" s="115"/>
      <c r="N29" s="115"/>
    </row>
    <row r="30" spans="1:16">
      <c r="A30" s="114" t="s">
        <v>293</v>
      </c>
      <c r="B30" s="126">
        <f>ROUND(SUM(B26:B29),0)</f>
        <v>-28773</v>
      </c>
      <c r="C30" s="126">
        <f t="shared" ref="C30:M30" si="4">ROUND(SUM(C26:C29),0)</f>
        <v>-35309</v>
      </c>
      <c r="D30" s="126">
        <f>ROUND(SUM(D26:D29),0)</f>
        <v>-30537</v>
      </c>
      <c r="E30" s="126">
        <f t="shared" si="4"/>
        <v>-9349</v>
      </c>
      <c r="F30" s="126">
        <f t="shared" si="4"/>
        <v>0</v>
      </c>
      <c r="G30" s="126">
        <f t="shared" si="4"/>
        <v>0</v>
      </c>
      <c r="H30" s="126">
        <f t="shared" si="4"/>
        <v>0</v>
      </c>
      <c r="I30" s="126">
        <f t="shared" si="4"/>
        <v>0</v>
      </c>
      <c r="J30" s="126">
        <f t="shared" si="4"/>
        <v>0</v>
      </c>
      <c r="K30" s="126">
        <f t="shared" si="4"/>
        <v>0</v>
      </c>
      <c r="L30" s="126">
        <f t="shared" si="4"/>
        <v>0</v>
      </c>
      <c r="M30" s="126">
        <f t="shared" si="4"/>
        <v>0</v>
      </c>
      <c r="N30" s="126">
        <f>ROUND(SUM(B30:M30),0)</f>
        <v>-103968</v>
      </c>
    </row>
    <row r="31" spans="1:16">
      <c r="A31" s="134"/>
      <c r="B31" s="115"/>
      <c r="C31" s="115"/>
      <c r="D31" s="115"/>
      <c r="E31" s="115"/>
      <c r="F31" s="115"/>
      <c r="G31" s="115"/>
      <c r="H31" s="143"/>
      <c r="I31" s="143"/>
      <c r="J31" s="143"/>
      <c r="K31" s="115"/>
      <c r="L31" s="115"/>
      <c r="M31" s="115"/>
      <c r="N31" s="115"/>
    </row>
    <row r="32" spans="1:16" ht="16" thickBot="1">
      <c r="A32" s="339" t="s">
        <v>292</v>
      </c>
      <c r="B32" s="129">
        <f>ROUND(+B9+B23+B30,0)</f>
        <v>0</v>
      </c>
      <c r="C32" s="129">
        <f t="shared" ref="C32:M32" si="5">ROUND(+C9+C23+C30,0)</f>
        <v>0</v>
      </c>
      <c r="D32" s="129">
        <f t="shared" si="5"/>
        <v>0</v>
      </c>
      <c r="E32" s="129">
        <f t="shared" si="5"/>
        <v>0</v>
      </c>
      <c r="F32" s="129">
        <f t="shared" si="5"/>
        <v>0</v>
      </c>
      <c r="G32" s="129">
        <f t="shared" si="5"/>
        <v>0</v>
      </c>
      <c r="H32" s="129">
        <f t="shared" si="5"/>
        <v>0</v>
      </c>
      <c r="I32" s="129">
        <f t="shared" si="5"/>
        <v>0</v>
      </c>
      <c r="J32" s="129">
        <f t="shared" si="5"/>
        <v>0</v>
      </c>
      <c r="K32" s="129">
        <f t="shared" si="5"/>
        <v>0</v>
      </c>
      <c r="L32" s="129">
        <f t="shared" si="5"/>
        <v>0</v>
      </c>
      <c r="M32" s="129">
        <f t="shared" si="5"/>
        <v>0</v>
      </c>
      <c r="N32" s="129">
        <f>ROUND(+N9+N23+N30,0)</f>
        <v>0</v>
      </c>
    </row>
    <row r="33" spans="3:3" ht="16" thickTop="1"/>
    <row r="39" spans="3:3">
      <c r="C39" s="146"/>
    </row>
    <row r="40" spans="3:3">
      <c r="C40" s="146"/>
    </row>
    <row r="41" spans="3:3">
      <c r="C41" s="146"/>
    </row>
    <row r="42" spans="3:3">
      <c r="C42" s="146"/>
    </row>
    <row r="43" spans="3:3">
      <c r="C43" s="146"/>
    </row>
    <row r="44" spans="3:3">
      <c r="C44" s="146"/>
    </row>
    <row r="45" spans="3:3">
      <c r="C45" s="146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43"/>
  <sheetViews>
    <sheetView topLeftCell="A13" zoomScale="85" zoomScaleNormal="85" zoomScaleSheetLayoutView="85" workbookViewId="0">
      <selection activeCell="O18" sqref="O18"/>
    </sheetView>
  </sheetViews>
  <sheetFormatPr defaultRowHeight="15.5"/>
  <cols>
    <col min="1" max="1" width="69.7265625" style="145" bestFit="1" customWidth="1"/>
    <col min="2" max="2" width="11.26953125" style="107" hidden="1" customWidth="1"/>
    <col min="3" max="3" width="11.81640625" style="107" hidden="1" customWidth="1"/>
    <col min="4" max="4" width="12.1796875" style="107" hidden="1" customWidth="1"/>
    <col min="5" max="5" width="12.1796875" style="107" customWidth="1"/>
    <col min="6" max="7" width="11.81640625" style="107" hidden="1" customWidth="1"/>
    <col min="8" max="8" width="12.453125" style="107" hidden="1" customWidth="1"/>
    <col min="9" max="9" width="12.1796875" style="107" hidden="1" customWidth="1"/>
    <col min="10" max="10" width="12.54296875" style="107" hidden="1" customWidth="1"/>
    <col min="11" max="11" width="12.1796875" style="107" hidden="1" customWidth="1"/>
    <col min="12" max="12" width="11.453125" style="107" hidden="1" customWidth="1"/>
    <col min="13" max="13" width="12.453125" style="107" hidden="1" customWidth="1"/>
    <col min="14" max="14" width="16.7265625" style="107" bestFit="1" customWidth="1"/>
    <col min="15" max="15" width="22" style="145" customWidth="1"/>
    <col min="16" max="16" width="22" style="336" customWidth="1"/>
    <col min="17" max="17" width="22" style="145" customWidth="1"/>
    <col min="18" max="18" width="9.1796875" style="145" customWidth="1"/>
    <col min="19" max="19" width="9.1796875" style="145" hidden="1" customWidth="1"/>
    <col min="20" max="20" width="0" style="145" hidden="1" customWidth="1"/>
    <col min="21" max="21" width="10.26953125" style="145" customWidth="1"/>
    <col min="22" max="253" width="9.1796875" style="145"/>
    <col min="254" max="254" width="62.81640625" style="145" bestFit="1" customWidth="1"/>
    <col min="255" max="255" width="10.54296875" style="145" bestFit="1" customWidth="1"/>
    <col min="256" max="266" width="0" style="145" hidden="1" customWidth="1"/>
    <col min="267" max="267" width="14.7265625" style="145" bestFit="1" customWidth="1"/>
    <col min="268" max="276" width="0" style="145" hidden="1" customWidth="1"/>
    <col min="277" max="277" width="10.26953125" style="145" customWidth="1"/>
    <col min="278" max="509" width="9.1796875" style="145"/>
    <col min="510" max="510" width="62.81640625" style="145" bestFit="1" customWidth="1"/>
    <col min="511" max="511" width="10.54296875" style="145" bestFit="1" customWidth="1"/>
    <col min="512" max="522" width="0" style="145" hidden="1" customWidth="1"/>
    <col min="523" max="523" width="14.7265625" style="145" bestFit="1" customWidth="1"/>
    <col min="524" max="532" width="0" style="145" hidden="1" customWidth="1"/>
    <col min="533" max="533" width="10.26953125" style="145" customWidth="1"/>
    <col min="534" max="765" width="9.1796875" style="145"/>
    <col min="766" max="766" width="62.81640625" style="145" bestFit="1" customWidth="1"/>
    <col min="767" max="767" width="10.54296875" style="145" bestFit="1" customWidth="1"/>
    <col min="768" max="778" width="0" style="145" hidden="1" customWidth="1"/>
    <col min="779" max="779" width="14.7265625" style="145" bestFit="1" customWidth="1"/>
    <col min="780" max="788" width="0" style="145" hidden="1" customWidth="1"/>
    <col min="789" max="789" width="10.26953125" style="145" customWidth="1"/>
    <col min="790" max="1021" width="9.1796875" style="145"/>
    <col min="1022" max="1022" width="62.81640625" style="145" bestFit="1" customWidth="1"/>
    <col min="1023" max="1023" width="10.54296875" style="145" bestFit="1" customWidth="1"/>
    <col min="1024" max="1034" width="0" style="145" hidden="1" customWidth="1"/>
    <col min="1035" max="1035" width="14.7265625" style="145" bestFit="1" customWidth="1"/>
    <col min="1036" max="1044" width="0" style="145" hidden="1" customWidth="1"/>
    <col min="1045" max="1045" width="10.26953125" style="145" customWidth="1"/>
    <col min="1046" max="1277" width="9.1796875" style="145"/>
    <col min="1278" max="1278" width="62.81640625" style="145" bestFit="1" customWidth="1"/>
    <col min="1279" max="1279" width="10.54296875" style="145" bestFit="1" customWidth="1"/>
    <col min="1280" max="1290" width="0" style="145" hidden="1" customWidth="1"/>
    <col min="1291" max="1291" width="14.7265625" style="145" bestFit="1" customWidth="1"/>
    <col min="1292" max="1300" width="0" style="145" hidden="1" customWidth="1"/>
    <col min="1301" max="1301" width="10.26953125" style="145" customWidth="1"/>
    <col min="1302" max="1533" width="9.1796875" style="145"/>
    <col min="1534" max="1534" width="62.81640625" style="145" bestFit="1" customWidth="1"/>
    <col min="1535" max="1535" width="10.54296875" style="145" bestFit="1" customWidth="1"/>
    <col min="1536" max="1546" width="0" style="145" hidden="1" customWidth="1"/>
    <col min="1547" max="1547" width="14.7265625" style="145" bestFit="1" customWidth="1"/>
    <col min="1548" max="1556" width="0" style="145" hidden="1" customWidth="1"/>
    <col min="1557" max="1557" width="10.26953125" style="145" customWidth="1"/>
    <col min="1558" max="1789" width="9.1796875" style="145"/>
    <col min="1790" max="1790" width="62.81640625" style="145" bestFit="1" customWidth="1"/>
    <col min="1791" max="1791" width="10.54296875" style="145" bestFit="1" customWidth="1"/>
    <col min="1792" max="1802" width="0" style="145" hidden="1" customWidth="1"/>
    <col min="1803" max="1803" width="14.7265625" style="145" bestFit="1" customWidth="1"/>
    <col min="1804" max="1812" width="0" style="145" hidden="1" customWidth="1"/>
    <col min="1813" max="1813" width="10.26953125" style="145" customWidth="1"/>
    <col min="1814" max="2045" width="9.1796875" style="145"/>
    <col min="2046" max="2046" width="62.81640625" style="145" bestFit="1" customWidth="1"/>
    <col min="2047" max="2047" width="10.54296875" style="145" bestFit="1" customWidth="1"/>
    <col min="2048" max="2058" width="0" style="145" hidden="1" customWidth="1"/>
    <col min="2059" max="2059" width="14.7265625" style="145" bestFit="1" customWidth="1"/>
    <col min="2060" max="2068" width="0" style="145" hidden="1" customWidth="1"/>
    <col min="2069" max="2069" width="10.26953125" style="145" customWidth="1"/>
    <col min="2070" max="2301" width="9.1796875" style="145"/>
    <col min="2302" max="2302" width="62.81640625" style="145" bestFit="1" customWidth="1"/>
    <col min="2303" max="2303" width="10.54296875" style="145" bestFit="1" customWidth="1"/>
    <col min="2304" max="2314" width="0" style="145" hidden="1" customWidth="1"/>
    <col min="2315" max="2315" width="14.7265625" style="145" bestFit="1" customWidth="1"/>
    <col min="2316" max="2324" width="0" style="145" hidden="1" customWidth="1"/>
    <col min="2325" max="2325" width="10.26953125" style="145" customWidth="1"/>
    <col min="2326" max="2557" width="9.1796875" style="145"/>
    <col min="2558" max="2558" width="62.81640625" style="145" bestFit="1" customWidth="1"/>
    <col min="2559" max="2559" width="10.54296875" style="145" bestFit="1" customWidth="1"/>
    <col min="2560" max="2570" width="0" style="145" hidden="1" customWidth="1"/>
    <col min="2571" max="2571" width="14.7265625" style="145" bestFit="1" customWidth="1"/>
    <col min="2572" max="2580" width="0" style="145" hidden="1" customWidth="1"/>
    <col min="2581" max="2581" width="10.26953125" style="145" customWidth="1"/>
    <col min="2582" max="2813" width="9.1796875" style="145"/>
    <col min="2814" max="2814" width="62.81640625" style="145" bestFit="1" customWidth="1"/>
    <col min="2815" max="2815" width="10.54296875" style="145" bestFit="1" customWidth="1"/>
    <col min="2816" max="2826" width="0" style="145" hidden="1" customWidth="1"/>
    <col min="2827" max="2827" width="14.7265625" style="145" bestFit="1" customWidth="1"/>
    <col min="2828" max="2836" width="0" style="145" hidden="1" customWidth="1"/>
    <col min="2837" max="2837" width="10.26953125" style="145" customWidth="1"/>
    <col min="2838" max="3069" width="9.1796875" style="145"/>
    <col min="3070" max="3070" width="62.81640625" style="145" bestFit="1" customWidth="1"/>
    <col min="3071" max="3071" width="10.54296875" style="145" bestFit="1" customWidth="1"/>
    <col min="3072" max="3082" width="0" style="145" hidden="1" customWidth="1"/>
    <col min="3083" max="3083" width="14.7265625" style="145" bestFit="1" customWidth="1"/>
    <col min="3084" max="3092" width="0" style="145" hidden="1" customWidth="1"/>
    <col min="3093" max="3093" width="10.26953125" style="145" customWidth="1"/>
    <col min="3094" max="3325" width="9.1796875" style="145"/>
    <col min="3326" max="3326" width="62.81640625" style="145" bestFit="1" customWidth="1"/>
    <col min="3327" max="3327" width="10.54296875" style="145" bestFit="1" customWidth="1"/>
    <col min="3328" max="3338" width="0" style="145" hidden="1" customWidth="1"/>
    <col min="3339" max="3339" width="14.7265625" style="145" bestFit="1" customWidth="1"/>
    <col min="3340" max="3348" width="0" style="145" hidden="1" customWidth="1"/>
    <col min="3349" max="3349" width="10.26953125" style="145" customWidth="1"/>
    <col min="3350" max="3581" width="9.1796875" style="145"/>
    <col min="3582" max="3582" width="62.81640625" style="145" bestFit="1" customWidth="1"/>
    <col min="3583" max="3583" width="10.54296875" style="145" bestFit="1" customWidth="1"/>
    <col min="3584" max="3594" width="0" style="145" hidden="1" customWidth="1"/>
    <col min="3595" max="3595" width="14.7265625" style="145" bestFit="1" customWidth="1"/>
    <col min="3596" max="3604" width="0" style="145" hidden="1" customWidth="1"/>
    <col min="3605" max="3605" width="10.26953125" style="145" customWidth="1"/>
    <col min="3606" max="3837" width="9.1796875" style="145"/>
    <col min="3838" max="3838" width="62.81640625" style="145" bestFit="1" customWidth="1"/>
    <col min="3839" max="3839" width="10.54296875" style="145" bestFit="1" customWidth="1"/>
    <col min="3840" max="3850" width="0" style="145" hidden="1" customWidth="1"/>
    <col min="3851" max="3851" width="14.7265625" style="145" bestFit="1" customWidth="1"/>
    <col min="3852" max="3860" width="0" style="145" hidden="1" customWidth="1"/>
    <col min="3861" max="3861" width="10.26953125" style="145" customWidth="1"/>
    <col min="3862" max="4093" width="9.1796875" style="145"/>
    <col min="4094" max="4094" width="62.81640625" style="145" bestFit="1" customWidth="1"/>
    <col min="4095" max="4095" width="10.54296875" style="145" bestFit="1" customWidth="1"/>
    <col min="4096" max="4106" width="0" style="145" hidden="1" customWidth="1"/>
    <col min="4107" max="4107" width="14.7265625" style="145" bestFit="1" customWidth="1"/>
    <col min="4108" max="4116" width="0" style="145" hidden="1" customWidth="1"/>
    <col min="4117" max="4117" width="10.26953125" style="145" customWidth="1"/>
    <col min="4118" max="4349" width="9.1796875" style="145"/>
    <col min="4350" max="4350" width="62.81640625" style="145" bestFit="1" customWidth="1"/>
    <col min="4351" max="4351" width="10.54296875" style="145" bestFit="1" customWidth="1"/>
    <col min="4352" max="4362" width="0" style="145" hidden="1" customWidth="1"/>
    <col min="4363" max="4363" width="14.7265625" style="145" bestFit="1" customWidth="1"/>
    <col min="4364" max="4372" width="0" style="145" hidden="1" customWidth="1"/>
    <col min="4373" max="4373" width="10.26953125" style="145" customWidth="1"/>
    <col min="4374" max="4605" width="9.1796875" style="145"/>
    <col min="4606" max="4606" width="62.81640625" style="145" bestFit="1" customWidth="1"/>
    <col min="4607" max="4607" width="10.54296875" style="145" bestFit="1" customWidth="1"/>
    <col min="4608" max="4618" width="0" style="145" hidden="1" customWidth="1"/>
    <col min="4619" max="4619" width="14.7265625" style="145" bestFit="1" customWidth="1"/>
    <col min="4620" max="4628" width="0" style="145" hidden="1" customWidth="1"/>
    <col min="4629" max="4629" width="10.26953125" style="145" customWidth="1"/>
    <col min="4630" max="4861" width="9.1796875" style="145"/>
    <col min="4862" max="4862" width="62.81640625" style="145" bestFit="1" customWidth="1"/>
    <col min="4863" max="4863" width="10.54296875" style="145" bestFit="1" customWidth="1"/>
    <col min="4864" max="4874" width="0" style="145" hidden="1" customWidth="1"/>
    <col min="4875" max="4875" width="14.7265625" style="145" bestFit="1" customWidth="1"/>
    <col min="4876" max="4884" width="0" style="145" hidden="1" customWidth="1"/>
    <col min="4885" max="4885" width="10.26953125" style="145" customWidth="1"/>
    <col min="4886" max="5117" width="9.1796875" style="145"/>
    <col min="5118" max="5118" width="62.81640625" style="145" bestFit="1" customWidth="1"/>
    <col min="5119" max="5119" width="10.54296875" style="145" bestFit="1" customWidth="1"/>
    <col min="5120" max="5130" width="0" style="145" hidden="1" customWidth="1"/>
    <col min="5131" max="5131" width="14.7265625" style="145" bestFit="1" customWidth="1"/>
    <col min="5132" max="5140" width="0" style="145" hidden="1" customWidth="1"/>
    <col min="5141" max="5141" width="10.26953125" style="145" customWidth="1"/>
    <col min="5142" max="5373" width="9.1796875" style="145"/>
    <col min="5374" max="5374" width="62.81640625" style="145" bestFit="1" customWidth="1"/>
    <col min="5375" max="5375" width="10.54296875" style="145" bestFit="1" customWidth="1"/>
    <col min="5376" max="5386" width="0" style="145" hidden="1" customWidth="1"/>
    <col min="5387" max="5387" width="14.7265625" style="145" bestFit="1" customWidth="1"/>
    <col min="5388" max="5396" width="0" style="145" hidden="1" customWidth="1"/>
    <col min="5397" max="5397" width="10.26953125" style="145" customWidth="1"/>
    <col min="5398" max="5629" width="9.1796875" style="145"/>
    <col min="5630" max="5630" width="62.81640625" style="145" bestFit="1" customWidth="1"/>
    <col min="5631" max="5631" width="10.54296875" style="145" bestFit="1" customWidth="1"/>
    <col min="5632" max="5642" width="0" style="145" hidden="1" customWidth="1"/>
    <col min="5643" max="5643" width="14.7265625" style="145" bestFit="1" customWidth="1"/>
    <col min="5644" max="5652" width="0" style="145" hidden="1" customWidth="1"/>
    <col min="5653" max="5653" width="10.26953125" style="145" customWidth="1"/>
    <col min="5654" max="5885" width="9.1796875" style="145"/>
    <col min="5886" max="5886" width="62.81640625" style="145" bestFit="1" customWidth="1"/>
    <col min="5887" max="5887" width="10.54296875" style="145" bestFit="1" customWidth="1"/>
    <col min="5888" max="5898" width="0" style="145" hidden="1" customWidth="1"/>
    <col min="5899" max="5899" width="14.7265625" style="145" bestFit="1" customWidth="1"/>
    <col min="5900" max="5908" width="0" style="145" hidden="1" customWidth="1"/>
    <col min="5909" max="5909" width="10.26953125" style="145" customWidth="1"/>
    <col min="5910" max="6141" width="9.1796875" style="145"/>
    <col min="6142" max="6142" width="62.81640625" style="145" bestFit="1" customWidth="1"/>
    <col min="6143" max="6143" width="10.54296875" style="145" bestFit="1" customWidth="1"/>
    <col min="6144" max="6154" width="0" style="145" hidden="1" customWidth="1"/>
    <col min="6155" max="6155" width="14.7265625" style="145" bestFit="1" customWidth="1"/>
    <col min="6156" max="6164" width="0" style="145" hidden="1" customWidth="1"/>
    <col min="6165" max="6165" width="10.26953125" style="145" customWidth="1"/>
    <col min="6166" max="6397" width="9.1796875" style="145"/>
    <col min="6398" max="6398" width="62.81640625" style="145" bestFit="1" customWidth="1"/>
    <col min="6399" max="6399" width="10.54296875" style="145" bestFit="1" customWidth="1"/>
    <col min="6400" max="6410" width="0" style="145" hidden="1" customWidth="1"/>
    <col min="6411" max="6411" width="14.7265625" style="145" bestFit="1" customWidth="1"/>
    <col min="6412" max="6420" width="0" style="145" hidden="1" customWidth="1"/>
    <col min="6421" max="6421" width="10.26953125" style="145" customWidth="1"/>
    <col min="6422" max="6653" width="9.1796875" style="145"/>
    <col min="6654" max="6654" width="62.81640625" style="145" bestFit="1" customWidth="1"/>
    <col min="6655" max="6655" width="10.54296875" style="145" bestFit="1" customWidth="1"/>
    <col min="6656" max="6666" width="0" style="145" hidden="1" customWidth="1"/>
    <col min="6667" max="6667" width="14.7265625" style="145" bestFit="1" customWidth="1"/>
    <col min="6668" max="6676" width="0" style="145" hidden="1" customWidth="1"/>
    <col min="6677" max="6677" width="10.26953125" style="145" customWidth="1"/>
    <col min="6678" max="6909" width="9.1796875" style="145"/>
    <col min="6910" max="6910" width="62.81640625" style="145" bestFit="1" customWidth="1"/>
    <col min="6911" max="6911" width="10.54296875" style="145" bestFit="1" customWidth="1"/>
    <col min="6912" max="6922" width="0" style="145" hidden="1" customWidth="1"/>
    <col min="6923" max="6923" width="14.7265625" style="145" bestFit="1" customWidth="1"/>
    <col min="6924" max="6932" width="0" style="145" hidden="1" customWidth="1"/>
    <col min="6933" max="6933" width="10.26953125" style="145" customWidth="1"/>
    <col min="6934" max="7165" width="9.1796875" style="145"/>
    <col min="7166" max="7166" width="62.81640625" style="145" bestFit="1" customWidth="1"/>
    <col min="7167" max="7167" width="10.54296875" style="145" bestFit="1" customWidth="1"/>
    <col min="7168" max="7178" width="0" style="145" hidden="1" customWidth="1"/>
    <col min="7179" max="7179" width="14.7265625" style="145" bestFit="1" customWidth="1"/>
    <col min="7180" max="7188" width="0" style="145" hidden="1" customWidth="1"/>
    <col min="7189" max="7189" width="10.26953125" style="145" customWidth="1"/>
    <col min="7190" max="7421" width="9.1796875" style="145"/>
    <col min="7422" max="7422" width="62.81640625" style="145" bestFit="1" customWidth="1"/>
    <col min="7423" max="7423" width="10.54296875" style="145" bestFit="1" customWidth="1"/>
    <col min="7424" max="7434" width="0" style="145" hidden="1" customWidth="1"/>
    <col min="7435" max="7435" width="14.7265625" style="145" bestFit="1" customWidth="1"/>
    <col min="7436" max="7444" width="0" style="145" hidden="1" customWidth="1"/>
    <col min="7445" max="7445" width="10.26953125" style="145" customWidth="1"/>
    <col min="7446" max="7677" width="9.1796875" style="145"/>
    <col min="7678" max="7678" width="62.81640625" style="145" bestFit="1" customWidth="1"/>
    <col min="7679" max="7679" width="10.54296875" style="145" bestFit="1" customWidth="1"/>
    <col min="7680" max="7690" width="0" style="145" hidden="1" customWidth="1"/>
    <col min="7691" max="7691" width="14.7265625" style="145" bestFit="1" customWidth="1"/>
    <col min="7692" max="7700" width="0" style="145" hidden="1" customWidth="1"/>
    <col min="7701" max="7701" width="10.26953125" style="145" customWidth="1"/>
    <col min="7702" max="7933" width="9.1796875" style="145"/>
    <col min="7934" max="7934" width="62.81640625" style="145" bestFit="1" customWidth="1"/>
    <col min="7935" max="7935" width="10.54296875" style="145" bestFit="1" customWidth="1"/>
    <col min="7936" max="7946" width="0" style="145" hidden="1" customWidth="1"/>
    <col min="7947" max="7947" width="14.7265625" style="145" bestFit="1" customWidth="1"/>
    <col min="7948" max="7956" width="0" style="145" hidden="1" customWidth="1"/>
    <col min="7957" max="7957" width="10.26953125" style="145" customWidth="1"/>
    <col min="7958" max="8189" width="9.1796875" style="145"/>
    <col min="8190" max="8190" width="62.81640625" style="145" bestFit="1" customWidth="1"/>
    <col min="8191" max="8191" width="10.54296875" style="145" bestFit="1" customWidth="1"/>
    <col min="8192" max="8202" width="0" style="145" hidden="1" customWidth="1"/>
    <col min="8203" max="8203" width="14.7265625" style="145" bestFit="1" customWidth="1"/>
    <col min="8204" max="8212" width="0" style="145" hidden="1" customWidth="1"/>
    <col min="8213" max="8213" width="10.26953125" style="145" customWidth="1"/>
    <col min="8214" max="8445" width="9.1796875" style="145"/>
    <col min="8446" max="8446" width="62.81640625" style="145" bestFit="1" customWidth="1"/>
    <col min="8447" max="8447" width="10.54296875" style="145" bestFit="1" customWidth="1"/>
    <col min="8448" max="8458" width="0" style="145" hidden="1" customWidth="1"/>
    <col min="8459" max="8459" width="14.7265625" style="145" bestFit="1" customWidth="1"/>
    <col min="8460" max="8468" width="0" style="145" hidden="1" customWidth="1"/>
    <col min="8469" max="8469" width="10.26953125" style="145" customWidth="1"/>
    <col min="8470" max="8701" width="9.1796875" style="145"/>
    <col min="8702" max="8702" width="62.81640625" style="145" bestFit="1" customWidth="1"/>
    <col min="8703" max="8703" width="10.54296875" style="145" bestFit="1" customWidth="1"/>
    <col min="8704" max="8714" width="0" style="145" hidden="1" customWidth="1"/>
    <col min="8715" max="8715" width="14.7265625" style="145" bestFit="1" customWidth="1"/>
    <col min="8716" max="8724" width="0" style="145" hidden="1" customWidth="1"/>
    <col min="8725" max="8725" width="10.26953125" style="145" customWidth="1"/>
    <col min="8726" max="8957" width="9.1796875" style="145"/>
    <col min="8958" max="8958" width="62.81640625" style="145" bestFit="1" customWidth="1"/>
    <col min="8959" max="8959" width="10.54296875" style="145" bestFit="1" customWidth="1"/>
    <col min="8960" max="8970" width="0" style="145" hidden="1" customWidth="1"/>
    <col min="8971" max="8971" width="14.7265625" style="145" bestFit="1" customWidth="1"/>
    <col min="8972" max="8980" width="0" style="145" hidden="1" customWidth="1"/>
    <col min="8981" max="8981" width="10.26953125" style="145" customWidth="1"/>
    <col min="8982" max="9213" width="9.1796875" style="145"/>
    <col min="9214" max="9214" width="62.81640625" style="145" bestFit="1" customWidth="1"/>
    <col min="9215" max="9215" width="10.54296875" style="145" bestFit="1" customWidth="1"/>
    <col min="9216" max="9226" width="0" style="145" hidden="1" customWidth="1"/>
    <col min="9227" max="9227" width="14.7265625" style="145" bestFit="1" customWidth="1"/>
    <col min="9228" max="9236" width="0" style="145" hidden="1" customWidth="1"/>
    <col min="9237" max="9237" width="10.26953125" style="145" customWidth="1"/>
    <col min="9238" max="9469" width="9.1796875" style="145"/>
    <col min="9470" max="9470" width="62.81640625" style="145" bestFit="1" customWidth="1"/>
    <col min="9471" max="9471" width="10.54296875" style="145" bestFit="1" customWidth="1"/>
    <col min="9472" max="9482" width="0" style="145" hidden="1" customWidth="1"/>
    <col min="9483" max="9483" width="14.7265625" style="145" bestFit="1" customWidth="1"/>
    <col min="9484" max="9492" width="0" style="145" hidden="1" customWidth="1"/>
    <col min="9493" max="9493" width="10.26953125" style="145" customWidth="1"/>
    <col min="9494" max="9725" width="9.1796875" style="145"/>
    <col min="9726" max="9726" width="62.81640625" style="145" bestFit="1" customWidth="1"/>
    <col min="9727" max="9727" width="10.54296875" style="145" bestFit="1" customWidth="1"/>
    <col min="9728" max="9738" width="0" style="145" hidden="1" customWidth="1"/>
    <col min="9739" max="9739" width="14.7265625" style="145" bestFit="1" customWidth="1"/>
    <col min="9740" max="9748" width="0" style="145" hidden="1" customWidth="1"/>
    <col min="9749" max="9749" width="10.26953125" style="145" customWidth="1"/>
    <col min="9750" max="9981" width="9.1796875" style="145"/>
    <col min="9982" max="9982" width="62.81640625" style="145" bestFit="1" customWidth="1"/>
    <col min="9983" max="9983" width="10.54296875" style="145" bestFit="1" customWidth="1"/>
    <col min="9984" max="9994" width="0" style="145" hidden="1" customWidth="1"/>
    <col min="9995" max="9995" width="14.7265625" style="145" bestFit="1" customWidth="1"/>
    <col min="9996" max="10004" width="0" style="145" hidden="1" customWidth="1"/>
    <col min="10005" max="10005" width="10.26953125" style="145" customWidth="1"/>
    <col min="10006" max="10237" width="9.1796875" style="145"/>
    <col min="10238" max="10238" width="62.81640625" style="145" bestFit="1" customWidth="1"/>
    <col min="10239" max="10239" width="10.54296875" style="145" bestFit="1" customWidth="1"/>
    <col min="10240" max="10250" width="0" style="145" hidden="1" customWidth="1"/>
    <col min="10251" max="10251" width="14.7265625" style="145" bestFit="1" customWidth="1"/>
    <col min="10252" max="10260" width="0" style="145" hidden="1" customWidth="1"/>
    <col min="10261" max="10261" width="10.26953125" style="145" customWidth="1"/>
    <col min="10262" max="10493" width="9.1796875" style="145"/>
    <col min="10494" max="10494" width="62.81640625" style="145" bestFit="1" customWidth="1"/>
    <col min="10495" max="10495" width="10.54296875" style="145" bestFit="1" customWidth="1"/>
    <col min="10496" max="10506" width="0" style="145" hidden="1" customWidth="1"/>
    <col min="10507" max="10507" width="14.7265625" style="145" bestFit="1" customWidth="1"/>
    <col min="10508" max="10516" width="0" style="145" hidden="1" customWidth="1"/>
    <col min="10517" max="10517" width="10.26953125" style="145" customWidth="1"/>
    <col min="10518" max="10749" width="9.1796875" style="145"/>
    <col min="10750" max="10750" width="62.81640625" style="145" bestFit="1" customWidth="1"/>
    <col min="10751" max="10751" width="10.54296875" style="145" bestFit="1" customWidth="1"/>
    <col min="10752" max="10762" width="0" style="145" hidden="1" customWidth="1"/>
    <col min="10763" max="10763" width="14.7265625" style="145" bestFit="1" customWidth="1"/>
    <col min="10764" max="10772" width="0" style="145" hidden="1" customWidth="1"/>
    <col min="10773" max="10773" width="10.26953125" style="145" customWidth="1"/>
    <col min="10774" max="11005" width="9.1796875" style="145"/>
    <col min="11006" max="11006" width="62.81640625" style="145" bestFit="1" customWidth="1"/>
    <col min="11007" max="11007" width="10.54296875" style="145" bestFit="1" customWidth="1"/>
    <col min="11008" max="11018" width="0" style="145" hidden="1" customWidth="1"/>
    <col min="11019" max="11019" width="14.7265625" style="145" bestFit="1" customWidth="1"/>
    <col min="11020" max="11028" width="0" style="145" hidden="1" customWidth="1"/>
    <col min="11029" max="11029" width="10.26953125" style="145" customWidth="1"/>
    <col min="11030" max="11261" width="9.1796875" style="145"/>
    <col min="11262" max="11262" width="62.81640625" style="145" bestFit="1" customWidth="1"/>
    <col min="11263" max="11263" width="10.54296875" style="145" bestFit="1" customWidth="1"/>
    <col min="11264" max="11274" width="0" style="145" hidden="1" customWidth="1"/>
    <col min="11275" max="11275" width="14.7265625" style="145" bestFit="1" customWidth="1"/>
    <col min="11276" max="11284" width="0" style="145" hidden="1" customWidth="1"/>
    <col min="11285" max="11285" width="10.26953125" style="145" customWidth="1"/>
    <col min="11286" max="11517" width="9.1796875" style="145"/>
    <col min="11518" max="11518" width="62.81640625" style="145" bestFit="1" customWidth="1"/>
    <col min="11519" max="11519" width="10.54296875" style="145" bestFit="1" customWidth="1"/>
    <col min="11520" max="11530" width="0" style="145" hidden="1" customWidth="1"/>
    <col min="11531" max="11531" width="14.7265625" style="145" bestFit="1" customWidth="1"/>
    <col min="11532" max="11540" width="0" style="145" hidden="1" customWidth="1"/>
    <col min="11541" max="11541" width="10.26953125" style="145" customWidth="1"/>
    <col min="11542" max="11773" width="9.1796875" style="145"/>
    <col min="11774" max="11774" width="62.81640625" style="145" bestFit="1" customWidth="1"/>
    <col min="11775" max="11775" width="10.54296875" style="145" bestFit="1" customWidth="1"/>
    <col min="11776" max="11786" width="0" style="145" hidden="1" customWidth="1"/>
    <col min="11787" max="11787" width="14.7265625" style="145" bestFit="1" customWidth="1"/>
    <col min="11788" max="11796" width="0" style="145" hidden="1" customWidth="1"/>
    <col min="11797" max="11797" width="10.26953125" style="145" customWidth="1"/>
    <col min="11798" max="12029" width="9.1796875" style="145"/>
    <col min="12030" max="12030" width="62.81640625" style="145" bestFit="1" customWidth="1"/>
    <col min="12031" max="12031" width="10.54296875" style="145" bestFit="1" customWidth="1"/>
    <col min="12032" max="12042" width="0" style="145" hidden="1" customWidth="1"/>
    <col min="12043" max="12043" width="14.7265625" style="145" bestFit="1" customWidth="1"/>
    <col min="12044" max="12052" width="0" style="145" hidden="1" customWidth="1"/>
    <col min="12053" max="12053" width="10.26953125" style="145" customWidth="1"/>
    <col min="12054" max="12285" width="9.1796875" style="145"/>
    <col min="12286" max="12286" width="62.81640625" style="145" bestFit="1" customWidth="1"/>
    <col min="12287" max="12287" width="10.54296875" style="145" bestFit="1" customWidth="1"/>
    <col min="12288" max="12298" width="0" style="145" hidden="1" customWidth="1"/>
    <col min="12299" max="12299" width="14.7265625" style="145" bestFit="1" customWidth="1"/>
    <col min="12300" max="12308" width="0" style="145" hidden="1" customWidth="1"/>
    <col min="12309" max="12309" width="10.26953125" style="145" customWidth="1"/>
    <col min="12310" max="12541" width="9.1796875" style="145"/>
    <col min="12542" max="12542" width="62.81640625" style="145" bestFit="1" customWidth="1"/>
    <col min="12543" max="12543" width="10.54296875" style="145" bestFit="1" customWidth="1"/>
    <col min="12544" max="12554" width="0" style="145" hidden="1" customWidth="1"/>
    <col min="12555" max="12555" width="14.7265625" style="145" bestFit="1" customWidth="1"/>
    <col min="12556" max="12564" width="0" style="145" hidden="1" customWidth="1"/>
    <col min="12565" max="12565" width="10.26953125" style="145" customWidth="1"/>
    <col min="12566" max="12797" width="9.1796875" style="145"/>
    <col min="12798" max="12798" width="62.81640625" style="145" bestFit="1" customWidth="1"/>
    <col min="12799" max="12799" width="10.54296875" style="145" bestFit="1" customWidth="1"/>
    <col min="12800" max="12810" width="0" style="145" hidden="1" customWidth="1"/>
    <col min="12811" max="12811" width="14.7265625" style="145" bestFit="1" customWidth="1"/>
    <col min="12812" max="12820" width="0" style="145" hidden="1" customWidth="1"/>
    <col min="12821" max="12821" width="10.26953125" style="145" customWidth="1"/>
    <col min="12822" max="13053" width="9.1796875" style="145"/>
    <col min="13054" max="13054" width="62.81640625" style="145" bestFit="1" customWidth="1"/>
    <col min="13055" max="13055" width="10.54296875" style="145" bestFit="1" customWidth="1"/>
    <col min="13056" max="13066" width="0" style="145" hidden="1" customWidth="1"/>
    <col min="13067" max="13067" width="14.7265625" style="145" bestFit="1" customWidth="1"/>
    <col min="13068" max="13076" width="0" style="145" hidden="1" customWidth="1"/>
    <col min="13077" max="13077" width="10.26953125" style="145" customWidth="1"/>
    <col min="13078" max="13309" width="9.1796875" style="145"/>
    <col min="13310" max="13310" width="62.81640625" style="145" bestFit="1" customWidth="1"/>
    <col min="13311" max="13311" width="10.54296875" style="145" bestFit="1" customWidth="1"/>
    <col min="13312" max="13322" width="0" style="145" hidden="1" customWidth="1"/>
    <col min="13323" max="13323" width="14.7265625" style="145" bestFit="1" customWidth="1"/>
    <col min="13324" max="13332" width="0" style="145" hidden="1" customWidth="1"/>
    <col min="13333" max="13333" width="10.26953125" style="145" customWidth="1"/>
    <col min="13334" max="13565" width="9.1796875" style="145"/>
    <col min="13566" max="13566" width="62.81640625" style="145" bestFit="1" customWidth="1"/>
    <col min="13567" max="13567" width="10.54296875" style="145" bestFit="1" customWidth="1"/>
    <col min="13568" max="13578" width="0" style="145" hidden="1" customWidth="1"/>
    <col min="13579" max="13579" width="14.7265625" style="145" bestFit="1" customWidth="1"/>
    <col min="13580" max="13588" width="0" style="145" hidden="1" customWidth="1"/>
    <col min="13589" max="13589" width="10.26953125" style="145" customWidth="1"/>
    <col min="13590" max="13821" width="9.1796875" style="145"/>
    <col min="13822" max="13822" width="62.81640625" style="145" bestFit="1" customWidth="1"/>
    <col min="13823" max="13823" width="10.54296875" style="145" bestFit="1" customWidth="1"/>
    <col min="13824" max="13834" width="0" style="145" hidden="1" customWidth="1"/>
    <col min="13835" max="13835" width="14.7265625" style="145" bestFit="1" customWidth="1"/>
    <col min="13836" max="13844" width="0" style="145" hidden="1" customWidth="1"/>
    <col min="13845" max="13845" width="10.26953125" style="145" customWidth="1"/>
    <col min="13846" max="14077" width="9.1796875" style="145"/>
    <col min="14078" max="14078" width="62.81640625" style="145" bestFit="1" customWidth="1"/>
    <col min="14079" max="14079" width="10.54296875" style="145" bestFit="1" customWidth="1"/>
    <col min="14080" max="14090" width="0" style="145" hidden="1" customWidth="1"/>
    <col min="14091" max="14091" width="14.7265625" style="145" bestFit="1" customWidth="1"/>
    <col min="14092" max="14100" width="0" style="145" hidden="1" customWidth="1"/>
    <col min="14101" max="14101" width="10.26953125" style="145" customWidth="1"/>
    <col min="14102" max="14333" width="9.1796875" style="145"/>
    <col min="14334" max="14334" width="62.81640625" style="145" bestFit="1" customWidth="1"/>
    <col min="14335" max="14335" width="10.54296875" style="145" bestFit="1" customWidth="1"/>
    <col min="14336" max="14346" width="0" style="145" hidden="1" customWidth="1"/>
    <col min="14347" max="14347" width="14.7265625" style="145" bestFit="1" customWidth="1"/>
    <col min="14348" max="14356" width="0" style="145" hidden="1" customWidth="1"/>
    <col min="14357" max="14357" width="10.26953125" style="145" customWidth="1"/>
    <col min="14358" max="14589" width="9.1796875" style="145"/>
    <col min="14590" max="14590" width="62.81640625" style="145" bestFit="1" customWidth="1"/>
    <col min="14591" max="14591" width="10.54296875" style="145" bestFit="1" customWidth="1"/>
    <col min="14592" max="14602" width="0" style="145" hidden="1" customWidth="1"/>
    <col min="14603" max="14603" width="14.7265625" style="145" bestFit="1" customWidth="1"/>
    <col min="14604" max="14612" width="0" style="145" hidden="1" customWidth="1"/>
    <col min="14613" max="14613" width="10.26953125" style="145" customWidth="1"/>
    <col min="14614" max="14845" width="9.1796875" style="145"/>
    <col min="14846" max="14846" width="62.81640625" style="145" bestFit="1" customWidth="1"/>
    <col min="14847" max="14847" width="10.54296875" style="145" bestFit="1" customWidth="1"/>
    <col min="14848" max="14858" width="0" style="145" hidden="1" customWidth="1"/>
    <col min="14859" max="14859" width="14.7265625" style="145" bestFit="1" customWidth="1"/>
    <col min="14860" max="14868" width="0" style="145" hidden="1" customWidth="1"/>
    <col min="14869" max="14869" width="10.26953125" style="145" customWidth="1"/>
    <col min="14870" max="15101" width="9.1796875" style="145"/>
    <col min="15102" max="15102" width="62.81640625" style="145" bestFit="1" customWidth="1"/>
    <col min="15103" max="15103" width="10.54296875" style="145" bestFit="1" customWidth="1"/>
    <col min="15104" max="15114" width="0" style="145" hidden="1" customWidth="1"/>
    <col min="15115" max="15115" width="14.7265625" style="145" bestFit="1" customWidth="1"/>
    <col min="15116" max="15124" width="0" style="145" hidden="1" customWidth="1"/>
    <col min="15125" max="15125" width="10.26953125" style="145" customWidth="1"/>
    <col min="15126" max="15357" width="9.1796875" style="145"/>
    <col min="15358" max="15358" width="62.81640625" style="145" bestFit="1" customWidth="1"/>
    <col min="15359" max="15359" width="10.54296875" style="145" bestFit="1" customWidth="1"/>
    <col min="15360" max="15370" width="0" style="145" hidden="1" customWidth="1"/>
    <col min="15371" max="15371" width="14.7265625" style="145" bestFit="1" customWidth="1"/>
    <col min="15372" max="15380" width="0" style="145" hidden="1" customWidth="1"/>
    <col min="15381" max="15381" width="10.26953125" style="145" customWidth="1"/>
    <col min="15382" max="15613" width="9.1796875" style="145"/>
    <col min="15614" max="15614" width="62.81640625" style="145" bestFit="1" customWidth="1"/>
    <col min="15615" max="15615" width="10.54296875" style="145" bestFit="1" customWidth="1"/>
    <col min="15616" max="15626" width="0" style="145" hidden="1" customWidth="1"/>
    <col min="15627" max="15627" width="14.7265625" style="145" bestFit="1" customWidth="1"/>
    <col min="15628" max="15636" width="0" style="145" hidden="1" customWidth="1"/>
    <col min="15637" max="15637" width="10.26953125" style="145" customWidth="1"/>
    <col min="15638" max="15869" width="9.1796875" style="145"/>
    <col min="15870" max="15870" width="62.81640625" style="145" bestFit="1" customWidth="1"/>
    <col min="15871" max="15871" width="10.54296875" style="145" bestFit="1" customWidth="1"/>
    <col min="15872" max="15882" width="0" style="145" hidden="1" customWidth="1"/>
    <col min="15883" max="15883" width="14.7265625" style="145" bestFit="1" customWidth="1"/>
    <col min="15884" max="15892" width="0" style="145" hidden="1" customWidth="1"/>
    <col min="15893" max="15893" width="10.26953125" style="145" customWidth="1"/>
    <col min="15894" max="16125" width="9.1796875" style="145"/>
    <col min="16126" max="16126" width="62.81640625" style="145" bestFit="1" customWidth="1"/>
    <col min="16127" max="16127" width="10.54296875" style="145" bestFit="1" customWidth="1"/>
    <col min="16128" max="16138" width="0" style="145" hidden="1" customWidth="1"/>
    <col min="16139" max="16139" width="14.7265625" style="145" bestFit="1" customWidth="1"/>
    <col min="16140" max="16148" width="0" style="145" hidden="1" customWidth="1"/>
    <col min="16149" max="16149" width="10.26953125" style="145" customWidth="1"/>
    <col min="16150" max="16384" width="9.1796875" style="145"/>
  </cols>
  <sheetData>
    <row r="1" spans="1:16" s="334" customFormat="1">
      <c r="A1" s="508" t="s">
        <v>304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P1" s="117"/>
    </row>
    <row r="2" spans="1:16" s="334" customFormat="1">
      <c r="A2" s="510" t="s">
        <v>332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P2" s="117"/>
    </row>
    <row r="3" spans="1:16" s="334" customFormat="1">
      <c r="A3" s="506" t="s">
        <v>432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P3" s="117"/>
    </row>
    <row r="4" spans="1:16" s="334" customFormat="1">
      <c r="A4" s="335"/>
      <c r="B4" s="115"/>
      <c r="C4" s="115"/>
      <c r="D4" s="115"/>
      <c r="E4" s="115"/>
      <c r="F4" s="115"/>
      <c r="G4" s="115"/>
      <c r="H4" s="143"/>
      <c r="I4" s="143"/>
      <c r="J4" s="143"/>
      <c r="K4" s="128"/>
      <c r="L4" s="128"/>
      <c r="M4" s="128"/>
      <c r="N4" s="128"/>
      <c r="P4" s="117"/>
    </row>
    <row r="5" spans="1:16">
      <c r="A5" s="134"/>
      <c r="B5" s="115"/>
      <c r="C5" s="115"/>
      <c r="D5" s="115"/>
      <c r="E5" s="115"/>
      <c r="F5" s="115"/>
      <c r="G5" s="115"/>
      <c r="H5" s="136"/>
      <c r="I5" s="136"/>
      <c r="J5" s="136"/>
      <c r="K5" s="115"/>
      <c r="L5" s="115"/>
      <c r="M5" s="115"/>
      <c r="N5" s="115"/>
    </row>
    <row r="6" spans="1:16">
      <c r="A6" s="134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 t="s">
        <v>434</v>
      </c>
    </row>
    <row r="7" spans="1:16" s="337" customFormat="1" ht="16" thickBot="1">
      <c r="A7" s="135"/>
      <c r="B7" s="120" t="s">
        <v>419</v>
      </c>
      <c r="C7" s="120" t="s">
        <v>420</v>
      </c>
      <c r="D7" s="120" t="s">
        <v>421</v>
      </c>
      <c r="E7" s="120" t="s">
        <v>422</v>
      </c>
      <c r="F7" s="120" t="s">
        <v>423</v>
      </c>
      <c r="G7" s="120" t="s">
        <v>424</v>
      </c>
      <c r="H7" s="120" t="s">
        <v>425</v>
      </c>
      <c r="I7" s="120" t="s">
        <v>426</v>
      </c>
      <c r="J7" s="120" t="s">
        <v>427</v>
      </c>
      <c r="K7" s="120" t="s">
        <v>428</v>
      </c>
      <c r="L7" s="120" t="s">
        <v>429</v>
      </c>
      <c r="M7" s="120" t="s">
        <v>430</v>
      </c>
      <c r="N7" s="331" t="s">
        <v>433</v>
      </c>
      <c r="P7" s="336"/>
    </row>
    <row r="8" spans="1:16">
      <c r="A8" s="134"/>
      <c r="B8" s="115"/>
      <c r="C8" s="115"/>
      <c r="D8" s="115"/>
      <c r="E8" s="115"/>
      <c r="F8" s="115"/>
      <c r="G8" s="115"/>
      <c r="H8" s="136"/>
      <c r="I8" s="137"/>
      <c r="J8" s="137"/>
      <c r="K8" s="115"/>
      <c r="L8" s="115"/>
      <c r="M8" s="115"/>
      <c r="N8" s="115"/>
    </row>
    <row r="9" spans="1:16" ht="16" thickBot="1">
      <c r="A9" s="138" t="s">
        <v>322</v>
      </c>
      <c r="B9" s="122">
        <v>0</v>
      </c>
      <c r="C9" s="123">
        <f>B9</f>
        <v>0</v>
      </c>
      <c r="D9" s="123">
        <f t="shared" ref="D9:M9" si="0">C9</f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  <c r="H9" s="123">
        <f t="shared" si="0"/>
        <v>0</v>
      </c>
      <c r="I9" s="123">
        <f t="shared" si="0"/>
        <v>0</v>
      </c>
      <c r="J9" s="123">
        <f t="shared" si="0"/>
        <v>0</v>
      </c>
      <c r="K9" s="123">
        <f t="shared" si="0"/>
        <v>0</v>
      </c>
      <c r="L9" s="123">
        <f t="shared" si="0"/>
        <v>0</v>
      </c>
      <c r="M9" s="123">
        <f t="shared" si="0"/>
        <v>0</v>
      </c>
      <c r="N9" s="123">
        <f>M9</f>
        <v>0</v>
      </c>
    </row>
    <row r="10" spans="1:16">
      <c r="A10" s="134"/>
      <c r="B10" s="115"/>
      <c r="C10" s="115"/>
      <c r="D10" s="115"/>
      <c r="E10" s="115"/>
      <c r="F10" s="115"/>
      <c r="G10" s="115"/>
      <c r="H10" s="136"/>
      <c r="I10" s="136"/>
      <c r="J10" s="136"/>
      <c r="K10" s="115"/>
      <c r="L10" s="115"/>
      <c r="M10" s="115"/>
      <c r="N10" s="115"/>
    </row>
    <row r="11" spans="1:16">
      <c r="A11" s="114" t="s">
        <v>301</v>
      </c>
      <c r="B11" s="115"/>
      <c r="C11" s="115"/>
      <c r="D11" s="115"/>
      <c r="E11" s="115"/>
      <c r="F11" s="115"/>
      <c r="G11" s="115"/>
      <c r="H11" s="136"/>
      <c r="I11" s="136"/>
      <c r="J11" s="136"/>
      <c r="K11" s="115"/>
      <c r="L11" s="115"/>
      <c r="M11" s="115"/>
      <c r="N11" s="115"/>
    </row>
    <row r="12" spans="1:16">
      <c r="A12" s="134"/>
      <c r="B12" s="115"/>
      <c r="C12" s="115"/>
      <c r="D12" s="115"/>
      <c r="E12" s="115"/>
      <c r="F12" s="115"/>
      <c r="G12" s="115"/>
      <c r="H12" s="136"/>
      <c r="I12" s="136"/>
      <c r="J12" s="136"/>
      <c r="K12" s="115"/>
      <c r="L12" s="115"/>
      <c r="M12" s="115"/>
      <c r="N12" s="115"/>
    </row>
    <row r="13" spans="1:16">
      <c r="A13" s="141" t="s">
        <v>325</v>
      </c>
      <c r="B13" s="132"/>
      <c r="C13" s="140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>
        <f>SUM(B13:M13)</f>
        <v>0</v>
      </c>
    </row>
    <row r="14" spans="1:16">
      <c r="A14" s="134" t="s">
        <v>333</v>
      </c>
      <c r="B14" s="132"/>
      <c r="C14" s="140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>
        <f t="shared" ref="N14:N18" si="1">SUM(B14:M14)</f>
        <v>0</v>
      </c>
    </row>
    <row r="15" spans="1:16">
      <c r="A15" s="134" t="s">
        <v>327</v>
      </c>
      <c r="B15" s="132"/>
      <c r="C15" s="140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>
        <f t="shared" si="1"/>
        <v>0</v>
      </c>
    </row>
    <row r="16" spans="1:16" s="340" customFormat="1">
      <c r="A16" s="147" t="s">
        <v>334</v>
      </c>
      <c r="B16" s="148">
        <v>5230</v>
      </c>
      <c r="C16" s="149">
        <v>61847.009999999995</v>
      </c>
      <c r="D16" s="148">
        <v>55978.36</v>
      </c>
      <c r="E16" s="148">
        <v>54152.05</v>
      </c>
      <c r="F16" s="148"/>
      <c r="G16" s="148"/>
      <c r="H16" s="148"/>
      <c r="I16" s="148"/>
      <c r="J16" s="148"/>
      <c r="K16" s="148"/>
      <c r="L16" s="148"/>
      <c r="M16" s="148"/>
      <c r="N16" s="148">
        <f t="shared" si="1"/>
        <v>177207.41999999998</v>
      </c>
      <c r="P16" s="228"/>
    </row>
    <row r="17" spans="1:14">
      <c r="A17" s="141" t="s">
        <v>329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>
        <f t="shared" si="1"/>
        <v>0</v>
      </c>
    </row>
    <row r="18" spans="1:14">
      <c r="A18" s="139" t="s">
        <v>330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>
        <f t="shared" si="1"/>
        <v>0</v>
      </c>
    </row>
    <row r="19" spans="1:14">
      <c r="A19" s="134"/>
      <c r="B19" s="115"/>
      <c r="C19" s="115"/>
      <c r="D19" s="115"/>
      <c r="E19" s="115"/>
      <c r="F19" s="115"/>
      <c r="G19" s="115"/>
      <c r="H19" s="136"/>
      <c r="I19" s="136"/>
      <c r="J19" s="136"/>
      <c r="K19" s="115"/>
      <c r="L19" s="115"/>
      <c r="M19" s="115"/>
      <c r="N19" s="115"/>
    </row>
    <row r="20" spans="1:14">
      <c r="A20" s="134"/>
      <c r="B20" s="115"/>
      <c r="C20" s="115"/>
      <c r="D20" s="115"/>
      <c r="E20" s="115"/>
      <c r="F20" s="115"/>
      <c r="G20" s="115"/>
      <c r="H20" s="136"/>
      <c r="I20" s="136"/>
      <c r="J20" s="136"/>
      <c r="K20" s="115"/>
      <c r="L20" s="115"/>
      <c r="M20" s="115"/>
      <c r="N20" s="115"/>
    </row>
    <row r="21" spans="1:14">
      <c r="A21" s="116" t="s">
        <v>296</v>
      </c>
      <c r="B21" s="126">
        <f>ROUND((SUM(B13:B20)),0)</f>
        <v>5230</v>
      </c>
      <c r="C21" s="126">
        <f t="shared" ref="C21:N21" si="2">ROUND((SUM(C13:C20)),0)</f>
        <v>61847</v>
      </c>
      <c r="D21" s="126">
        <f t="shared" si="2"/>
        <v>55978</v>
      </c>
      <c r="E21" s="126">
        <f t="shared" si="2"/>
        <v>54152</v>
      </c>
      <c r="F21" s="126">
        <f t="shared" si="2"/>
        <v>0</v>
      </c>
      <c r="G21" s="126">
        <f t="shared" si="2"/>
        <v>0</v>
      </c>
      <c r="H21" s="126">
        <f t="shared" si="2"/>
        <v>0</v>
      </c>
      <c r="I21" s="126">
        <f t="shared" si="2"/>
        <v>0</v>
      </c>
      <c r="J21" s="126">
        <f t="shared" si="2"/>
        <v>0</v>
      </c>
      <c r="K21" s="126">
        <f t="shared" si="2"/>
        <v>0</v>
      </c>
      <c r="L21" s="126">
        <f t="shared" si="2"/>
        <v>0</v>
      </c>
      <c r="M21" s="126">
        <f t="shared" si="2"/>
        <v>0</v>
      </c>
      <c r="N21" s="126">
        <f t="shared" si="2"/>
        <v>177207</v>
      </c>
    </row>
    <row r="22" spans="1:14">
      <c r="A22" s="134"/>
      <c r="B22" s="115"/>
      <c r="C22" s="115"/>
      <c r="D22" s="115"/>
      <c r="E22" s="115"/>
      <c r="F22" s="115"/>
      <c r="G22" s="115"/>
      <c r="H22" s="143"/>
      <c r="I22" s="143"/>
      <c r="J22" s="143"/>
      <c r="K22" s="115"/>
      <c r="L22" s="115"/>
      <c r="M22" s="115"/>
      <c r="N22" s="115"/>
    </row>
    <row r="23" spans="1:14">
      <c r="A23" s="114" t="s">
        <v>295</v>
      </c>
      <c r="B23" s="115"/>
      <c r="C23" s="115"/>
      <c r="D23" s="115"/>
      <c r="E23" s="115"/>
      <c r="F23" s="115"/>
      <c r="G23" s="115"/>
      <c r="H23" s="143"/>
      <c r="I23" s="143"/>
      <c r="J23" s="143"/>
      <c r="K23" s="115"/>
      <c r="L23" s="115"/>
      <c r="M23" s="115"/>
      <c r="N23" s="115"/>
    </row>
    <row r="24" spans="1:14">
      <c r="A24" s="144"/>
      <c r="B24" s="115"/>
      <c r="C24" s="115"/>
      <c r="D24" s="115"/>
      <c r="E24" s="115"/>
      <c r="F24" s="115"/>
      <c r="G24" s="115"/>
      <c r="H24" s="143"/>
      <c r="I24" s="143"/>
      <c r="J24" s="143"/>
      <c r="K24" s="115"/>
      <c r="L24" s="115"/>
      <c r="M24" s="115"/>
      <c r="N24" s="115"/>
    </row>
    <row r="25" spans="1:14">
      <c r="A25" s="131" t="s">
        <v>335</v>
      </c>
      <c r="B25" s="115">
        <v>-5230</v>
      </c>
      <c r="C25" s="115">
        <v>-61847</v>
      </c>
      <c r="D25" s="115">
        <v>-55978</v>
      </c>
      <c r="E25" s="115">
        <v>-54152</v>
      </c>
      <c r="F25" s="115"/>
      <c r="G25" s="115"/>
      <c r="H25" s="143"/>
      <c r="I25" s="143"/>
      <c r="J25" s="143"/>
      <c r="K25" s="115"/>
      <c r="L25" s="115"/>
      <c r="M25" s="115"/>
      <c r="N25" s="115">
        <f>SUM(B25:M25)</f>
        <v>-177207</v>
      </c>
    </row>
    <row r="26" spans="1:14">
      <c r="A26" s="144"/>
      <c r="B26" s="115"/>
      <c r="C26" s="115"/>
      <c r="D26" s="115"/>
      <c r="E26" s="115"/>
      <c r="F26" s="115"/>
      <c r="G26" s="115"/>
      <c r="H26" s="143"/>
      <c r="I26" s="143"/>
      <c r="J26" s="143"/>
      <c r="K26" s="115"/>
      <c r="L26" s="115"/>
      <c r="M26" s="115"/>
      <c r="N26" s="115"/>
    </row>
    <row r="27" spans="1:14">
      <c r="A27" s="144"/>
      <c r="B27" s="115"/>
      <c r="C27" s="115"/>
      <c r="D27" s="115"/>
      <c r="E27" s="115"/>
      <c r="F27" s="115"/>
      <c r="G27" s="115"/>
      <c r="H27" s="143"/>
      <c r="I27" s="143"/>
      <c r="J27" s="143"/>
      <c r="K27" s="115"/>
      <c r="L27" s="115"/>
      <c r="M27" s="115"/>
      <c r="N27" s="115"/>
    </row>
    <row r="28" spans="1:14">
      <c r="A28" s="114" t="s">
        <v>293</v>
      </c>
      <c r="B28" s="126">
        <f t="shared" ref="B28:M28" si="3">SUM(B24:B27)</f>
        <v>-5230</v>
      </c>
      <c r="C28" s="126">
        <f t="shared" si="3"/>
        <v>-61847</v>
      </c>
      <c r="D28" s="126">
        <f t="shared" si="3"/>
        <v>-55978</v>
      </c>
      <c r="E28" s="126">
        <f t="shared" si="3"/>
        <v>-54152</v>
      </c>
      <c r="F28" s="126">
        <f t="shared" si="3"/>
        <v>0</v>
      </c>
      <c r="G28" s="126">
        <f t="shared" si="3"/>
        <v>0</v>
      </c>
      <c r="H28" s="126">
        <f t="shared" si="3"/>
        <v>0</v>
      </c>
      <c r="I28" s="126">
        <f t="shared" si="3"/>
        <v>0</v>
      </c>
      <c r="J28" s="126">
        <f t="shared" si="3"/>
        <v>0</v>
      </c>
      <c r="K28" s="126">
        <f t="shared" si="3"/>
        <v>0</v>
      </c>
      <c r="L28" s="126">
        <f t="shared" si="3"/>
        <v>0</v>
      </c>
      <c r="M28" s="126">
        <f t="shared" si="3"/>
        <v>0</v>
      </c>
      <c r="N28" s="126">
        <f>SUM(B28:M28)</f>
        <v>-177207</v>
      </c>
    </row>
    <row r="29" spans="1:14">
      <c r="A29" s="134"/>
      <c r="B29" s="115"/>
      <c r="C29" s="115"/>
      <c r="D29" s="115"/>
      <c r="E29" s="115"/>
      <c r="F29" s="115"/>
      <c r="G29" s="115"/>
      <c r="H29" s="143"/>
      <c r="I29" s="143"/>
      <c r="J29" s="143"/>
      <c r="K29" s="115"/>
      <c r="L29" s="115"/>
      <c r="M29" s="115"/>
      <c r="N29" s="115"/>
    </row>
    <row r="30" spans="1:14" ht="16" thickBot="1">
      <c r="A30" s="339" t="s">
        <v>292</v>
      </c>
      <c r="B30" s="129">
        <f t="shared" ref="B30:N30" si="4">+B9+B21+B28</f>
        <v>0</v>
      </c>
      <c r="C30" s="129">
        <f t="shared" si="4"/>
        <v>0</v>
      </c>
      <c r="D30" s="129">
        <f t="shared" si="4"/>
        <v>0</v>
      </c>
      <c r="E30" s="129">
        <f t="shared" si="4"/>
        <v>0</v>
      </c>
      <c r="F30" s="129">
        <f t="shared" si="4"/>
        <v>0</v>
      </c>
      <c r="G30" s="129">
        <f t="shared" si="4"/>
        <v>0</v>
      </c>
      <c r="H30" s="129">
        <f t="shared" si="4"/>
        <v>0</v>
      </c>
      <c r="I30" s="129">
        <f t="shared" si="4"/>
        <v>0</v>
      </c>
      <c r="J30" s="129">
        <f t="shared" si="4"/>
        <v>0</v>
      </c>
      <c r="K30" s="129">
        <f t="shared" si="4"/>
        <v>0</v>
      </c>
      <c r="L30" s="129">
        <f t="shared" si="4"/>
        <v>0</v>
      </c>
      <c r="M30" s="129">
        <f t="shared" si="4"/>
        <v>0</v>
      </c>
      <c r="N30" s="129">
        <f t="shared" si="4"/>
        <v>0</v>
      </c>
    </row>
    <row r="31" spans="1:14" ht="16" thickTop="1"/>
    <row r="33" spans="1:3">
      <c r="A33" s="107" t="s">
        <v>336</v>
      </c>
    </row>
    <row r="37" spans="1:3">
      <c r="C37" s="146"/>
    </row>
    <row r="38" spans="1:3">
      <c r="C38" s="146"/>
    </row>
    <row r="39" spans="1:3">
      <c r="C39" s="146"/>
    </row>
    <row r="40" spans="1:3">
      <c r="C40" s="146"/>
    </row>
    <row r="41" spans="1:3">
      <c r="C41" s="146"/>
    </row>
    <row r="42" spans="1:3">
      <c r="C42" s="146"/>
    </row>
    <row r="43" spans="1:3">
      <c r="C43" s="146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28"/>
  <sheetViews>
    <sheetView topLeftCell="A7" zoomScale="85" zoomScaleNormal="85" zoomScaleSheetLayoutView="85" workbookViewId="0">
      <selection activeCell="R23" sqref="R23"/>
    </sheetView>
  </sheetViews>
  <sheetFormatPr defaultColWidth="9.1796875" defaultRowHeight="15.5"/>
  <cols>
    <col min="1" max="1" width="49.81640625" style="145" bestFit="1" customWidth="1"/>
    <col min="2" max="2" width="11.26953125" style="107" hidden="1" customWidth="1"/>
    <col min="3" max="3" width="11.81640625" style="107" hidden="1" customWidth="1"/>
    <col min="4" max="4" width="12.1796875" style="107" hidden="1" customWidth="1"/>
    <col min="5" max="5" width="12.1796875" style="107" customWidth="1"/>
    <col min="6" max="7" width="11.81640625" style="107" hidden="1" customWidth="1"/>
    <col min="8" max="8" width="12.453125" style="107" hidden="1" customWidth="1"/>
    <col min="9" max="9" width="12.1796875" style="107" hidden="1" customWidth="1"/>
    <col min="10" max="10" width="12.54296875" style="107" hidden="1" customWidth="1"/>
    <col min="11" max="11" width="12.1796875" style="107" hidden="1" customWidth="1"/>
    <col min="12" max="12" width="11.453125" style="107" hidden="1" customWidth="1"/>
    <col min="13" max="13" width="12.453125" style="107" hidden="1" customWidth="1"/>
    <col min="14" max="14" width="16.7265625" style="107" bestFit="1" customWidth="1"/>
    <col min="15" max="18" width="22" style="145" customWidth="1"/>
    <col min="19" max="20" width="0" style="145" hidden="1" customWidth="1"/>
    <col min="21" max="16384" width="9.1796875" style="145"/>
  </cols>
  <sheetData>
    <row r="1" spans="1:14" s="334" customFormat="1">
      <c r="A1" s="508" t="s">
        <v>304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34" customFormat="1">
      <c r="A2" s="510" t="s">
        <v>337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</row>
    <row r="3" spans="1:14" s="334" customFormat="1">
      <c r="A3" s="506" t="s">
        <v>432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</row>
    <row r="4" spans="1:14" s="334" customFormat="1">
      <c r="A4" s="335"/>
      <c r="B4" s="115"/>
      <c r="C4" s="115"/>
      <c r="D4" s="115"/>
      <c r="E4" s="115"/>
      <c r="F4" s="115"/>
      <c r="G4" s="115"/>
      <c r="H4" s="143"/>
      <c r="I4" s="143"/>
      <c r="J4" s="143"/>
      <c r="K4" s="128"/>
      <c r="L4" s="128"/>
      <c r="M4" s="128"/>
      <c r="N4" s="128"/>
    </row>
    <row r="5" spans="1:14">
      <c r="A5" s="134"/>
      <c r="B5" s="115"/>
      <c r="C5" s="115"/>
      <c r="D5" s="115"/>
      <c r="E5" s="115"/>
      <c r="F5" s="115"/>
      <c r="G5" s="115"/>
      <c r="H5" s="136"/>
      <c r="I5" s="136"/>
      <c r="J5" s="136"/>
      <c r="K5" s="115"/>
      <c r="L5" s="115"/>
      <c r="M5" s="115"/>
      <c r="N5" s="115"/>
    </row>
    <row r="6" spans="1:14">
      <c r="A6" s="134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 t="s">
        <v>434</v>
      </c>
    </row>
    <row r="7" spans="1:14" s="337" customFormat="1" ht="16" thickBot="1">
      <c r="A7" s="135"/>
      <c r="B7" s="120" t="s">
        <v>419</v>
      </c>
      <c r="C7" s="120" t="s">
        <v>420</v>
      </c>
      <c r="D7" s="120" t="s">
        <v>421</v>
      </c>
      <c r="E7" s="120" t="s">
        <v>422</v>
      </c>
      <c r="F7" s="120" t="s">
        <v>423</v>
      </c>
      <c r="G7" s="120" t="s">
        <v>424</v>
      </c>
      <c r="H7" s="120" t="s">
        <v>425</v>
      </c>
      <c r="I7" s="120" t="s">
        <v>426</v>
      </c>
      <c r="J7" s="120" t="s">
        <v>427</v>
      </c>
      <c r="K7" s="120" t="s">
        <v>428</v>
      </c>
      <c r="L7" s="120" t="s">
        <v>429</v>
      </c>
      <c r="M7" s="120" t="s">
        <v>430</v>
      </c>
      <c r="N7" s="331" t="s">
        <v>433</v>
      </c>
    </row>
    <row r="8" spans="1:14">
      <c r="A8" s="134"/>
      <c r="B8" s="115"/>
      <c r="C8" s="115"/>
      <c r="D8" s="115"/>
      <c r="E8" s="115"/>
      <c r="F8" s="115"/>
      <c r="G8" s="115"/>
      <c r="H8" s="136"/>
      <c r="I8" s="137"/>
      <c r="J8" s="137"/>
      <c r="K8" s="115"/>
      <c r="L8" s="115"/>
      <c r="M8" s="115"/>
      <c r="N8" s="115"/>
    </row>
    <row r="9" spans="1:14" ht="16" thickBot="1">
      <c r="A9" s="138" t="s">
        <v>322</v>
      </c>
      <c r="B9" s="122">
        <v>0</v>
      </c>
      <c r="C9" s="123">
        <f>B9</f>
        <v>0</v>
      </c>
      <c r="D9" s="123">
        <f t="shared" ref="D9:M9" si="0">C9</f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  <c r="H9" s="123">
        <f t="shared" si="0"/>
        <v>0</v>
      </c>
      <c r="I9" s="123">
        <f t="shared" si="0"/>
        <v>0</v>
      </c>
      <c r="J9" s="123">
        <f t="shared" si="0"/>
        <v>0</v>
      </c>
      <c r="K9" s="123">
        <f t="shared" si="0"/>
        <v>0</v>
      </c>
      <c r="L9" s="123">
        <f t="shared" si="0"/>
        <v>0</v>
      </c>
      <c r="M9" s="123">
        <f t="shared" si="0"/>
        <v>0</v>
      </c>
      <c r="N9" s="123">
        <f>M9</f>
        <v>0</v>
      </c>
    </row>
    <row r="10" spans="1:14">
      <c r="A10" s="134"/>
      <c r="B10" s="115"/>
      <c r="C10" s="115"/>
      <c r="D10" s="115"/>
      <c r="E10" s="115"/>
      <c r="F10" s="115"/>
      <c r="G10" s="115"/>
      <c r="H10" s="136"/>
      <c r="I10" s="136"/>
      <c r="J10" s="136"/>
      <c r="K10" s="115"/>
      <c r="L10" s="115"/>
      <c r="M10" s="115"/>
      <c r="N10" s="115"/>
    </row>
    <row r="11" spans="1:14">
      <c r="A11" s="114" t="s">
        <v>301</v>
      </c>
      <c r="B11" s="115"/>
      <c r="C11" s="115"/>
      <c r="D11" s="115"/>
      <c r="E11" s="115"/>
      <c r="F11" s="115"/>
      <c r="G11" s="115"/>
      <c r="H11" s="136"/>
      <c r="I11" s="136"/>
      <c r="J11" s="136"/>
      <c r="K11" s="115"/>
      <c r="L11" s="115"/>
      <c r="M11" s="115"/>
      <c r="N11" s="115"/>
    </row>
    <row r="12" spans="1:14">
      <c r="A12" s="134"/>
      <c r="B12" s="115"/>
      <c r="C12" s="115"/>
      <c r="D12" s="115"/>
      <c r="E12" s="115"/>
      <c r="F12" s="115"/>
      <c r="G12" s="115"/>
      <c r="H12" s="136"/>
      <c r="I12" s="136"/>
      <c r="J12" s="136"/>
      <c r="K12" s="115"/>
      <c r="L12" s="115"/>
      <c r="M12" s="115"/>
      <c r="N12" s="115"/>
    </row>
    <row r="13" spans="1:14">
      <c r="A13" s="134" t="s">
        <v>338</v>
      </c>
      <c r="B13" s="115">
        <v>654.5</v>
      </c>
      <c r="C13" s="115">
        <v>362.99</v>
      </c>
      <c r="D13" s="115">
        <v>484.59</v>
      </c>
      <c r="E13" s="115">
        <v>608.65</v>
      </c>
      <c r="F13" s="142"/>
      <c r="G13" s="115"/>
      <c r="H13" s="115"/>
      <c r="I13" s="115"/>
      <c r="J13" s="115"/>
      <c r="K13" s="115"/>
      <c r="L13" s="115"/>
      <c r="M13" s="115"/>
      <c r="N13" s="115">
        <f>ROUND(SUM(B13:M13),0)</f>
        <v>2111</v>
      </c>
    </row>
    <row r="14" spans="1:14">
      <c r="A14" s="13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</row>
    <row r="15" spans="1:14">
      <c r="A15" s="134"/>
      <c r="B15" s="115"/>
      <c r="C15" s="115"/>
      <c r="D15" s="115"/>
      <c r="E15" s="115"/>
      <c r="F15" s="115"/>
      <c r="G15" s="115"/>
      <c r="H15" s="136"/>
      <c r="I15" s="136"/>
      <c r="J15" s="136"/>
      <c r="K15" s="115"/>
      <c r="L15" s="115"/>
      <c r="M15" s="115"/>
      <c r="N15" s="115"/>
    </row>
    <row r="16" spans="1:14">
      <c r="A16" s="116" t="s">
        <v>296</v>
      </c>
      <c r="B16" s="126">
        <f t="shared" ref="B16:M16" si="1">SUM(B13:B15)</f>
        <v>654.5</v>
      </c>
      <c r="C16" s="126">
        <f t="shared" si="1"/>
        <v>362.99</v>
      </c>
      <c r="D16" s="126">
        <f t="shared" si="1"/>
        <v>484.59</v>
      </c>
      <c r="E16" s="126">
        <f t="shared" si="1"/>
        <v>608.65</v>
      </c>
      <c r="F16" s="126">
        <f t="shared" si="1"/>
        <v>0</v>
      </c>
      <c r="G16" s="126">
        <f t="shared" si="1"/>
        <v>0</v>
      </c>
      <c r="H16" s="126">
        <f t="shared" si="1"/>
        <v>0</v>
      </c>
      <c r="I16" s="126">
        <f t="shared" si="1"/>
        <v>0</v>
      </c>
      <c r="J16" s="126">
        <f t="shared" si="1"/>
        <v>0</v>
      </c>
      <c r="K16" s="126">
        <f t="shared" si="1"/>
        <v>0</v>
      </c>
      <c r="L16" s="126">
        <f t="shared" si="1"/>
        <v>0</v>
      </c>
      <c r="M16" s="126">
        <f t="shared" si="1"/>
        <v>0</v>
      </c>
      <c r="N16" s="126">
        <f>ROUND((SUM(N13:N15)),0)</f>
        <v>2111</v>
      </c>
    </row>
    <row r="17" spans="1:14">
      <c r="A17" s="134"/>
      <c r="B17" s="115"/>
      <c r="C17" s="115"/>
      <c r="D17" s="115"/>
      <c r="E17" s="115"/>
      <c r="F17" s="115"/>
      <c r="G17" s="115"/>
      <c r="H17" s="143"/>
      <c r="I17" s="143"/>
      <c r="J17" s="143"/>
      <c r="K17" s="115"/>
      <c r="L17" s="115"/>
      <c r="M17" s="115"/>
      <c r="N17" s="115"/>
    </row>
    <row r="18" spans="1:14">
      <c r="A18" s="114" t="s">
        <v>295</v>
      </c>
      <c r="B18" s="115"/>
      <c r="C18" s="115"/>
      <c r="D18" s="115"/>
      <c r="E18" s="115"/>
      <c r="F18" s="115"/>
      <c r="G18" s="115"/>
      <c r="H18" s="143"/>
      <c r="I18" s="143"/>
      <c r="J18" s="143"/>
      <c r="K18" s="115"/>
      <c r="L18" s="115"/>
      <c r="M18" s="115"/>
      <c r="N18" s="115"/>
    </row>
    <row r="19" spans="1:14">
      <c r="A19" s="144"/>
      <c r="B19" s="115"/>
      <c r="C19" s="115"/>
      <c r="D19" s="115"/>
      <c r="E19" s="115"/>
      <c r="F19" s="115"/>
      <c r="G19" s="115"/>
      <c r="H19" s="143"/>
      <c r="I19" s="143"/>
      <c r="J19" s="143"/>
      <c r="K19" s="115"/>
      <c r="L19" s="115"/>
      <c r="M19" s="115"/>
      <c r="N19" s="115"/>
    </row>
    <row r="20" spans="1:14">
      <c r="A20" s="139" t="s">
        <v>339</v>
      </c>
      <c r="B20" s="115">
        <f>-B13</f>
        <v>-654.5</v>
      </c>
      <c r="C20" s="115">
        <f>-C13</f>
        <v>-362.99</v>
      </c>
      <c r="D20" s="115">
        <v>-485</v>
      </c>
      <c r="E20" s="115">
        <v>-609</v>
      </c>
      <c r="F20" s="115"/>
      <c r="G20" s="115"/>
      <c r="H20" s="143"/>
      <c r="I20" s="143"/>
      <c r="J20" s="143"/>
      <c r="K20" s="115"/>
      <c r="L20" s="115"/>
      <c r="M20" s="115"/>
      <c r="N20" s="115">
        <f>ROUND(SUM(B20:M20),0)</f>
        <v>-2111</v>
      </c>
    </row>
    <row r="21" spans="1:14">
      <c r="A21" s="144"/>
      <c r="B21" s="115"/>
      <c r="C21" s="115"/>
      <c r="D21" s="115"/>
      <c r="E21" s="115"/>
      <c r="F21" s="115"/>
      <c r="G21" s="115"/>
      <c r="H21" s="143"/>
      <c r="I21" s="143"/>
      <c r="J21" s="143"/>
      <c r="K21" s="115"/>
      <c r="L21" s="115"/>
      <c r="M21" s="115"/>
      <c r="N21" s="115"/>
    </row>
    <row r="22" spans="1:14">
      <c r="A22" s="144"/>
      <c r="B22" s="115"/>
      <c r="C22" s="115"/>
      <c r="D22" s="115"/>
      <c r="E22" s="115"/>
      <c r="F22" s="115"/>
      <c r="G22" s="115"/>
      <c r="H22" s="143"/>
      <c r="I22" s="143"/>
      <c r="J22" s="143"/>
      <c r="K22" s="115"/>
      <c r="L22" s="115"/>
      <c r="M22" s="115"/>
      <c r="N22" s="115"/>
    </row>
    <row r="23" spans="1:14">
      <c r="A23" s="114" t="s">
        <v>293</v>
      </c>
      <c r="B23" s="126">
        <f>SUM(B19:B22)</f>
        <v>-654.5</v>
      </c>
      <c r="C23" s="126">
        <f t="shared" ref="C23:M23" si="2">SUM(C19:C22)</f>
        <v>-362.99</v>
      </c>
      <c r="D23" s="126">
        <f t="shared" si="2"/>
        <v>-485</v>
      </c>
      <c r="E23" s="126">
        <f t="shared" si="2"/>
        <v>-609</v>
      </c>
      <c r="F23" s="126">
        <f t="shared" si="2"/>
        <v>0</v>
      </c>
      <c r="G23" s="126">
        <f t="shared" si="2"/>
        <v>0</v>
      </c>
      <c r="H23" s="126">
        <f t="shared" si="2"/>
        <v>0</v>
      </c>
      <c r="I23" s="126">
        <f t="shared" si="2"/>
        <v>0</v>
      </c>
      <c r="J23" s="126">
        <f t="shared" si="2"/>
        <v>0</v>
      </c>
      <c r="K23" s="126">
        <f t="shared" si="2"/>
        <v>0</v>
      </c>
      <c r="L23" s="126">
        <f t="shared" si="2"/>
        <v>0</v>
      </c>
      <c r="M23" s="126">
        <f t="shared" si="2"/>
        <v>0</v>
      </c>
      <c r="N23" s="126">
        <f>ROUND(SUM(B23:M23),0)</f>
        <v>-2111</v>
      </c>
    </row>
    <row r="24" spans="1:14">
      <c r="A24" s="134"/>
      <c r="B24" s="115"/>
      <c r="C24" s="115"/>
      <c r="D24" s="115"/>
      <c r="E24" s="115"/>
      <c r="F24" s="115"/>
      <c r="G24" s="115"/>
      <c r="H24" s="143"/>
      <c r="I24" s="143"/>
      <c r="J24" s="143"/>
      <c r="K24" s="115"/>
      <c r="L24" s="115"/>
      <c r="M24" s="115"/>
      <c r="N24" s="115"/>
    </row>
    <row r="25" spans="1:14" ht="16" thickBot="1">
      <c r="A25" s="339" t="s">
        <v>292</v>
      </c>
      <c r="B25" s="129">
        <f>ROUND(+B9+B16+B23,0)</f>
        <v>0</v>
      </c>
      <c r="C25" s="129">
        <f t="shared" ref="C25:M25" si="3">ROUND(+C9+C16+C23,0)</f>
        <v>0</v>
      </c>
      <c r="D25" s="129">
        <f t="shared" si="3"/>
        <v>0</v>
      </c>
      <c r="E25" s="129">
        <f t="shared" si="3"/>
        <v>0</v>
      </c>
      <c r="F25" s="129">
        <f t="shared" si="3"/>
        <v>0</v>
      </c>
      <c r="G25" s="129">
        <f t="shared" si="3"/>
        <v>0</v>
      </c>
      <c r="H25" s="129">
        <f t="shared" si="3"/>
        <v>0</v>
      </c>
      <c r="I25" s="129">
        <f t="shared" si="3"/>
        <v>0</v>
      </c>
      <c r="J25" s="129">
        <f t="shared" si="3"/>
        <v>0</v>
      </c>
      <c r="K25" s="129">
        <f t="shared" si="3"/>
        <v>0</v>
      </c>
      <c r="L25" s="129">
        <f t="shared" si="3"/>
        <v>0</v>
      </c>
      <c r="M25" s="129">
        <f t="shared" si="3"/>
        <v>0</v>
      </c>
      <c r="N25" s="129">
        <f>ROUND((+N9+N16+N23),0)</f>
        <v>0</v>
      </c>
    </row>
    <row r="26" spans="1:14" ht="16" thickTop="1"/>
    <row r="28" spans="1:14">
      <c r="A28" s="107" t="s">
        <v>340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28"/>
  <sheetViews>
    <sheetView topLeftCell="A10" zoomScale="85" zoomScaleNormal="85" zoomScaleSheetLayoutView="85" workbookViewId="0">
      <selection activeCell="P18" sqref="P18"/>
    </sheetView>
  </sheetViews>
  <sheetFormatPr defaultRowHeight="15.5"/>
  <cols>
    <col min="1" max="1" width="61" style="145" bestFit="1" customWidth="1"/>
    <col min="2" max="2" width="11.26953125" style="107" hidden="1" customWidth="1"/>
    <col min="3" max="3" width="11.81640625" style="107" hidden="1" customWidth="1"/>
    <col min="4" max="4" width="12.1796875" style="107" hidden="1" customWidth="1"/>
    <col min="5" max="5" width="12.1796875" style="107" customWidth="1"/>
    <col min="6" max="7" width="11.81640625" style="107" hidden="1" customWidth="1"/>
    <col min="8" max="8" width="12.453125" style="107" hidden="1" customWidth="1"/>
    <col min="9" max="9" width="12.1796875" style="107" hidden="1" customWidth="1"/>
    <col min="10" max="10" width="12.54296875" style="107" hidden="1" customWidth="1"/>
    <col min="11" max="11" width="12.1796875" style="107" hidden="1" customWidth="1"/>
    <col min="12" max="12" width="11.453125" style="107" hidden="1" customWidth="1"/>
    <col min="13" max="13" width="12.453125" style="107" hidden="1" customWidth="1"/>
    <col min="14" max="14" width="16.7265625" style="107" bestFit="1" customWidth="1"/>
    <col min="15" max="17" width="22" style="145" customWidth="1"/>
    <col min="18" max="18" width="4.81640625" style="145" customWidth="1"/>
    <col min="19" max="253" width="9.1796875" style="145"/>
    <col min="254" max="254" width="55.54296875" style="145" bestFit="1" customWidth="1"/>
    <col min="255" max="255" width="14" style="145" customWidth="1"/>
    <col min="256" max="266" width="0" style="145" hidden="1" customWidth="1"/>
    <col min="267" max="267" width="16.1796875" style="145" customWidth="1"/>
    <col min="268" max="273" width="0" style="145" hidden="1" customWidth="1"/>
    <col min="274" max="274" width="4.81640625" style="145" customWidth="1"/>
    <col min="275" max="509" width="9.1796875" style="145"/>
    <col min="510" max="510" width="55.54296875" style="145" bestFit="1" customWidth="1"/>
    <col min="511" max="511" width="14" style="145" customWidth="1"/>
    <col min="512" max="522" width="0" style="145" hidden="1" customWidth="1"/>
    <col min="523" max="523" width="16.1796875" style="145" customWidth="1"/>
    <col min="524" max="529" width="0" style="145" hidden="1" customWidth="1"/>
    <col min="530" max="530" width="4.81640625" style="145" customWidth="1"/>
    <col min="531" max="765" width="9.1796875" style="145"/>
    <col min="766" max="766" width="55.54296875" style="145" bestFit="1" customWidth="1"/>
    <col min="767" max="767" width="14" style="145" customWidth="1"/>
    <col min="768" max="778" width="0" style="145" hidden="1" customWidth="1"/>
    <col min="779" max="779" width="16.1796875" style="145" customWidth="1"/>
    <col min="780" max="785" width="0" style="145" hidden="1" customWidth="1"/>
    <col min="786" max="786" width="4.81640625" style="145" customWidth="1"/>
    <col min="787" max="1021" width="9.1796875" style="145"/>
    <col min="1022" max="1022" width="55.54296875" style="145" bestFit="1" customWidth="1"/>
    <col min="1023" max="1023" width="14" style="145" customWidth="1"/>
    <col min="1024" max="1034" width="0" style="145" hidden="1" customWidth="1"/>
    <col min="1035" max="1035" width="16.1796875" style="145" customWidth="1"/>
    <col min="1036" max="1041" width="0" style="145" hidden="1" customWidth="1"/>
    <col min="1042" max="1042" width="4.81640625" style="145" customWidth="1"/>
    <col min="1043" max="1277" width="9.1796875" style="145"/>
    <col min="1278" max="1278" width="55.54296875" style="145" bestFit="1" customWidth="1"/>
    <col min="1279" max="1279" width="14" style="145" customWidth="1"/>
    <col min="1280" max="1290" width="0" style="145" hidden="1" customWidth="1"/>
    <col min="1291" max="1291" width="16.1796875" style="145" customWidth="1"/>
    <col min="1292" max="1297" width="0" style="145" hidden="1" customWidth="1"/>
    <col min="1298" max="1298" width="4.81640625" style="145" customWidth="1"/>
    <col min="1299" max="1533" width="9.1796875" style="145"/>
    <col min="1534" max="1534" width="55.54296875" style="145" bestFit="1" customWidth="1"/>
    <col min="1535" max="1535" width="14" style="145" customWidth="1"/>
    <col min="1536" max="1546" width="0" style="145" hidden="1" customWidth="1"/>
    <col min="1547" max="1547" width="16.1796875" style="145" customWidth="1"/>
    <col min="1548" max="1553" width="0" style="145" hidden="1" customWidth="1"/>
    <col min="1554" max="1554" width="4.81640625" style="145" customWidth="1"/>
    <col min="1555" max="1789" width="9.1796875" style="145"/>
    <col min="1790" max="1790" width="55.54296875" style="145" bestFit="1" customWidth="1"/>
    <col min="1791" max="1791" width="14" style="145" customWidth="1"/>
    <col min="1792" max="1802" width="0" style="145" hidden="1" customWidth="1"/>
    <col min="1803" max="1803" width="16.1796875" style="145" customWidth="1"/>
    <col min="1804" max="1809" width="0" style="145" hidden="1" customWidth="1"/>
    <col min="1810" max="1810" width="4.81640625" style="145" customWidth="1"/>
    <col min="1811" max="2045" width="9.1796875" style="145"/>
    <col min="2046" max="2046" width="55.54296875" style="145" bestFit="1" customWidth="1"/>
    <col min="2047" max="2047" width="14" style="145" customWidth="1"/>
    <col min="2048" max="2058" width="0" style="145" hidden="1" customWidth="1"/>
    <col min="2059" max="2059" width="16.1796875" style="145" customWidth="1"/>
    <col min="2060" max="2065" width="0" style="145" hidden="1" customWidth="1"/>
    <col min="2066" max="2066" width="4.81640625" style="145" customWidth="1"/>
    <col min="2067" max="2301" width="9.1796875" style="145"/>
    <col min="2302" max="2302" width="55.54296875" style="145" bestFit="1" customWidth="1"/>
    <col min="2303" max="2303" width="14" style="145" customWidth="1"/>
    <col min="2304" max="2314" width="0" style="145" hidden="1" customWidth="1"/>
    <col min="2315" max="2315" width="16.1796875" style="145" customWidth="1"/>
    <col min="2316" max="2321" width="0" style="145" hidden="1" customWidth="1"/>
    <col min="2322" max="2322" width="4.81640625" style="145" customWidth="1"/>
    <col min="2323" max="2557" width="9.1796875" style="145"/>
    <col min="2558" max="2558" width="55.54296875" style="145" bestFit="1" customWidth="1"/>
    <col min="2559" max="2559" width="14" style="145" customWidth="1"/>
    <col min="2560" max="2570" width="0" style="145" hidden="1" customWidth="1"/>
    <col min="2571" max="2571" width="16.1796875" style="145" customWidth="1"/>
    <col min="2572" max="2577" width="0" style="145" hidden="1" customWidth="1"/>
    <col min="2578" max="2578" width="4.81640625" style="145" customWidth="1"/>
    <col min="2579" max="2813" width="9.1796875" style="145"/>
    <col min="2814" max="2814" width="55.54296875" style="145" bestFit="1" customWidth="1"/>
    <col min="2815" max="2815" width="14" style="145" customWidth="1"/>
    <col min="2816" max="2826" width="0" style="145" hidden="1" customWidth="1"/>
    <col min="2827" max="2827" width="16.1796875" style="145" customWidth="1"/>
    <col min="2828" max="2833" width="0" style="145" hidden="1" customWidth="1"/>
    <col min="2834" max="2834" width="4.81640625" style="145" customWidth="1"/>
    <col min="2835" max="3069" width="9.1796875" style="145"/>
    <col min="3070" max="3070" width="55.54296875" style="145" bestFit="1" customWidth="1"/>
    <col min="3071" max="3071" width="14" style="145" customWidth="1"/>
    <col min="3072" max="3082" width="0" style="145" hidden="1" customWidth="1"/>
    <col min="3083" max="3083" width="16.1796875" style="145" customWidth="1"/>
    <col min="3084" max="3089" width="0" style="145" hidden="1" customWidth="1"/>
    <col min="3090" max="3090" width="4.81640625" style="145" customWidth="1"/>
    <col min="3091" max="3325" width="9.1796875" style="145"/>
    <col min="3326" max="3326" width="55.54296875" style="145" bestFit="1" customWidth="1"/>
    <col min="3327" max="3327" width="14" style="145" customWidth="1"/>
    <col min="3328" max="3338" width="0" style="145" hidden="1" customWidth="1"/>
    <col min="3339" max="3339" width="16.1796875" style="145" customWidth="1"/>
    <col min="3340" max="3345" width="0" style="145" hidden="1" customWidth="1"/>
    <col min="3346" max="3346" width="4.81640625" style="145" customWidth="1"/>
    <col min="3347" max="3581" width="9.1796875" style="145"/>
    <col min="3582" max="3582" width="55.54296875" style="145" bestFit="1" customWidth="1"/>
    <col min="3583" max="3583" width="14" style="145" customWidth="1"/>
    <col min="3584" max="3594" width="0" style="145" hidden="1" customWidth="1"/>
    <col min="3595" max="3595" width="16.1796875" style="145" customWidth="1"/>
    <col min="3596" max="3601" width="0" style="145" hidden="1" customWidth="1"/>
    <col min="3602" max="3602" width="4.81640625" style="145" customWidth="1"/>
    <col min="3603" max="3837" width="9.1796875" style="145"/>
    <col min="3838" max="3838" width="55.54296875" style="145" bestFit="1" customWidth="1"/>
    <col min="3839" max="3839" width="14" style="145" customWidth="1"/>
    <col min="3840" max="3850" width="0" style="145" hidden="1" customWidth="1"/>
    <col min="3851" max="3851" width="16.1796875" style="145" customWidth="1"/>
    <col min="3852" max="3857" width="0" style="145" hidden="1" customWidth="1"/>
    <col min="3858" max="3858" width="4.81640625" style="145" customWidth="1"/>
    <col min="3859" max="4093" width="9.1796875" style="145"/>
    <col min="4094" max="4094" width="55.54296875" style="145" bestFit="1" customWidth="1"/>
    <col min="4095" max="4095" width="14" style="145" customWidth="1"/>
    <col min="4096" max="4106" width="0" style="145" hidden="1" customWidth="1"/>
    <col min="4107" max="4107" width="16.1796875" style="145" customWidth="1"/>
    <col min="4108" max="4113" width="0" style="145" hidden="1" customWidth="1"/>
    <col min="4114" max="4114" width="4.81640625" style="145" customWidth="1"/>
    <col min="4115" max="4349" width="9.1796875" style="145"/>
    <col min="4350" max="4350" width="55.54296875" style="145" bestFit="1" customWidth="1"/>
    <col min="4351" max="4351" width="14" style="145" customWidth="1"/>
    <col min="4352" max="4362" width="0" style="145" hidden="1" customWidth="1"/>
    <col min="4363" max="4363" width="16.1796875" style="145" customWidth="1"/>
    <col min="4364" max="4369" width="0" style="145" hidden="1" customWidth="1"/>
    <col min="4370" max="4370" width="4.81640625" style="145" customWidth="1"/>
    <col min="4371" max="4605" width="9.1796875" style="145"/>
    <col min="4606" max="4606" width="55.54296875" style="145" bestFit="1" customWidth="1"/>
    <col min="4607" max="4607" width="14" style="145" customWidth="1"/>
    <col min="4608" max="4618" width="0" style="145" hidden="1" customWidth="1"/>
    <col min="4619" max="4619" width="16.1796875" style="145" customWidth="1"/>
    <col min="4620" max="4625" width="0" style="145" hidden="1" customWidth="1"/>
    <col min="4626" max="4626" width="4.81640625" style="145" customWidth="1"/>
    <col min="4627" max="4861" width="9.1796875" style="145"/>
    <col min="4862" max="4862" width="55.54296875" style="145" bestFit="1" customWidth="1"/>
    <col min="4863" max="4863" width="14" style="145" customWidth="1"/>
    <col min="4864" max="4874" width="0" style="145" hidden="1" customWidth="1"/>
    <col min="4875" max="4875" width="16.1796875" style="145" customWidth="1"/>
    <col min="4876" max="4881" width="0" style="145" hidden="1" customWidth="1"/>
    <col min="4882" max="4882" width="4.81640625" style="145" customWidth="1"/>
    <col min="4883" max="5117" width="9.1796875" style="145"/>
    <col min="5118" max="5118" width="55.54296875" style="145" bestFit="1" customWidth="1"/>
    <col min="5119" max="5119" width="14" style="145" customWidth="1"/>
    <col min="5120" max="5130" width="0" style="145" hidden="1" customWidth="1"/>
    <col min="5131" max="5131" width="16.1796875" style="145" customWidth="1"/>
    <col min="5132" max="5137" width="0" style="145" hidden="1" customWidth="1"/>
    <col min="5138" max="5138" width="4.81640625" style="145" customWidth="1"/>
    <col min="5139" max="5373" width="9.1796875" style="145"/>
    <col min="5374" max="5374" width="55.54296875" style="145" bestFit="1" customWidth="1"/>
    <col min="5375" max="5375" width="14" style="145" customWidth="1"/>
    <col min="5376" max="5386" width="0" style="145" hidden="1" customWidth="1"/>
    <col min="5387" max="5387" width="16.1796875" style="145" customWidth="1"/>
    <col min="5388" max="5393" width="0" style="145" hidden="1" customWidth="1"/>
    <col min="5394" max="5394" width="4.81640625" style="145" customWidth="1"/>
    <col min="5395" max="5629" width="9.1796875" style="145"/>
    <col min="5630" max="5630" width="55.54296875" style="145" bestFit="1" customWidth="1"/>
    <col min="5631" max="5631" width="14" style="145" customWidth="1"/>
    <col min="5632" max="5642" width="0" style="145" hidden="1" customWidth="1"/>
    <col min="5643" max="5643" width="16.1796875" style="145" customWidth="1"/>
    <col min="5644" max="5649" width="0" style="145" hidden="1" customWidth="1"/>
    <col min="5650" max="5650" width="4.81640625" style="145" customWidth="1"/>
    <col min="5651" max="5885" width="9.1796875" style="145"/>
    <col min="5886" max="5886" width="55.54296875" style="145" bestFit="1" customWidth="1"/>
    <col min="5887" max="5887" width="14" style="145" customWidth="1"/>
    <col min="5888" max="5898" width="0" style="145" hidden="1" customWidth="1"/>
    <col min="5899" max="5899" width="16.1796875" style="145" customWidth="1"/>
    <col min="5900" max="5905" width="0" style="145" hidden="1" customWidth="1"/>
    <col min="5906" max="5906" width="4.81640625" style="145" customWidth="1"/>
    <col min="5907" max="6141" width="9.1796875" style="145"/>
    <col min="6142" max="6142" width="55.54296875" style="145" bestFit="1" customWidth="1"/>
    <col min="6143" max="6143" width="14" style="145" customWidth="1"/>
    <col min="6144" max="6154" width="0" style="145" hidden="1" customWidth="1"/>
    <col min="6155" max="6155" width="16.1796875" style="145" customWidth="1"/>
    <col min="6156" max="6161" width="0" style="145" hidden="1" customWidth="1"/>
    <col min="6162" max="6162" width="4.81640625" style="145" customWidth="1"/>
    <col min="6163" max="6397" width="9.1796875" style="145"/>
    <col min="6398" max="6398" width="55.54296875" style="145" bestFit="1" customWidth="1"/>
    <col min="6399" max="6399" width="14" style="145" customWidth="1"/>
    <col min="6400" max="6410" width="0" style="145" hidden="1" customWidth="1"/>
    <col min="6411" max="6411" width="16.1796875" style="145" customWidth="1"/>
    <col min="6412" max="6417" width="0" style="145" hidden="1" customWidth="1"/>
    <col min="6418" max="6418" width="4.81640625" style="145" customWidth="1"/>
    <col min="6419" max="6653" width="9.1796875" style="145"/>
    <col min="6654" max="6654" width="55.54296875" style="145" bestFit="1" customWidth="1"/>
    <col min="6655" max="6655" width="14" style="145" customWidth="1"/>
    <col min="6656" max="6666" width="0" style="145" hidden="1" customWidth="1"/>
    <col min="6667" max="6667" width="16.1796875" style="145" customWidth="1"/>
    <col min="6668" max="6673" width="0" style="145" hidden="1" customWidth="1"/>
    <col min="6674" max="6674" width="4.81640625" style="145" customWidth="1"/>
    <col min="6675" max="6909" width="9.1796875" style="145"/>
    <col min="6910" max="6910" width="55.54296875" style="145" bestFit="1" customWidth="1"/>
    <col min="6911" max="6911" width="14" style="145" customWidth="1"/>
    <col min="6912" max="6922" width="0" style="145" hidden="1" customWidth="1"/>
    <col min="6923" max="6923" width="16.1796875" style="145" customWidth="1"/>
    <col min="6924" max="6929" width="0" style="145" hidden="1" customWidth="1"/>
    <col min="6930" max="6930" width="4.81640625" style="145" customWidth="1"/>
    <col min="6931" max="7165" width="9.1796875" style="145"/>
    <col min="7166" max="7166" width="55.54296875" style="145" bestFit="1" customWidth="1"/>
    <col min="7167" max="7167" width="14" style="145" customWidth="1"/>
    <col min="7168" max="7178" width="0" style="145" hidden="1" customWidth="1"/>
    <col min="7179" max="7179" width="16.1796875" style="145" customWidth="1"/>
    <col min="7180" max="7185" width="0" style="145" hidden="1" customWidth="1"/>
    <col min="7186" max="7186" width="4.81640625" style="145" customWidth="1"/>
    <col min="7187" max="7421" width="9.1796875" style="145"/>
    <col min="7422" max="7422" width="55.54296875" style="145" bestFit="1" customWidth="1"/>
    <col min="7423" max="7423" width="14" style="145" customWidth="1"/>
    <col min="7424" max="7434" width="0" style="145" hidden="1" customWidth="1"/>
    <col min="7435" max="7435" width="16.1796875" style="145" customWidth="1"/>
    <col min="7436" max="7441" width="0" style="145" hidden="1" customWidth="1"/>
    <col min="7442" max="7442" width="4.81640625" style="145" customWidth="1"/>
    <col min="7443" max="7677" width="9.1796875" style="145"/>
    <col min="7678" max="7678" width="55.54296875" style="145" bestFit="1" customWidth="1"/>
    <col min="7679" max="7679" width="14" style="145" customWidth="1"/>
    <col min="7680" max="7690" width="0" style="145" hidden="1" customWidth="1"/>
    <col min="7691" max="7691" width="16.1796875" style="145" customWidth="1"/>
    <col min="7692" max="7697" width="0" style="145" hidden="1" customWidth="1"/>
    <col min="7698" max="7698" width="4.81640625" style="145" customWidth="1"/>
    <col min="7699" max="7933" width="9.1796875" style="145"/>
    <col min="7934" max="7934" width="55.54296875" style="145" bestFit="1" customWidth="1"/>
    <col min="7935" max="7935" width="14" style="145" customWidth="1"/>
    <col min="7936" max="7946" width="0" style="145" hidden="1" customWidth="1"/>
    <col min="7947" max="7947" width="16.1796875" style="145" customWidth="1"/>
    <col min="7948" max="7953" width="0" style="145" hidden="1" customWidth="1"/>
    <col min="7954" max="7954" width="4.81640625" style="145" customWidth="1"/>
    <col min="7955" max="8189" width="9.1796875" style="145"/>
    <col min="8190" max="8190" width="55.54296875" style="145" bestFit="1" customWidth="1"/>
    <col min="8191" max="8191" width="14" style="145" customWidth="1"/>
    <col min="8192" max="8202" width="0" style="145" hidden="1" customWidth="1"/>
    <col min="8203" max="8203" width="16.1796875" style="145" customWidth="1"/>
    <col min="8204" max="8209" width="0" style="145" hidden="1" customWidth="1"/>
    <col min="8210" max="8210" width="4.81640625" style="145" customWidth="1"/>
    <col min="8211" max="8445" width="9.1796875" style="145"/>
    <col min="8446" max="8446" width="55.54296875" style="145" bestFit="1" customWidth="1"/>
    <col min="8447" max="8447" width="14" style="145" customWidth="1"/>
    <col min="8448" max="8458" width="0" style="145" hidden="1" customWidth="1"/>
    <col min="8459" max="8459" width="16.1796875" style="145" customWidth="1"/>
    <col min="8460" max="8465" width="0" style="145" hidden="1" customWidth="1"/>
    <col min="8466" max="8466" width="4.81640625" style="145" customWidth="1"/>
    <col min="8467" max="8701" width="9.1796875" style="145"/>
    <col min="8702" max="8702" width="55.54296875" style="145" bestFit="1" customWidth="1"/>
    <col min="8703" max="8703" width="14" style="145" customWidth="1"/>
    <col min="8704" max="8714" width="0" style="145" hidden="1" customWidth="1"/>
    <col min="8715" max="8715" width="16.1796875" style="145" customWidth="1"/>
    <col min="8716" max="8721" width="0" style="145" hidden="1" customWidth="1"/>
    <col min="8722" max="8722" width="4.81640625" style="145" customWidth="1"/>
    <col min="8723" max="8957" width="9.1796875" style="145"/>
    <col min="8958" max="8958" width="55.54296875" style="145" bestFit="1" customWidth="1"/>
    <col min="8959" max="8959" width="14" style="145" customWidth="1"/>
    <col min="8960" max="8970" width="0" style="145" hidden="1" customWidth="1"/>
    <col min="8971" max="8971" width="16.1796875" style="145" customWidth="1"/>
    <col min="8972" max="8977" width="0" style="145" hidden="1" customWidth="1"/>
    <col min="8978" max="8978" width="4.81640625" style="145" customWidth="1"/>
    <col min="8979" max="9213" width="9.1796875" style="145"/>
    <col min="9214" max="9214" width="55.54296875" style="145" bestFit="1" customWidth="1"/>
    <col min="9215" max="9215" width="14" style="145" customWidth="1"/>
    <col min="9216" max="9226" width="0" style="145" hidden="1" customWidth="1"/>
    <col min="9227" max="9227" width="16.1796875" style="145" customWidth="1"/>
    <col min="9228" max="9233" width="0" style="145" hidden="1" customWidth="1"/>
    <col min="9234" max="9234" width="4.81640625" style="145" customWidth="1"/>
    <col min="9235" max="9469" width="9.1796875" style="145"/>
    <col min="9470" max="9470" width="55.54296875" style="145" bestFit="1" customWidth="1"/>
    <col min="9471" max="9471" width="14" style="145" customWidth="1"/>
    <col min="9472" max="9482" width="0" style="145" hidden="1" customWidth="1"/>
    <col min="9483" max="9483" width="16.1796875" style="145" customWidth="1"/>
    <col min="9484" max="9489" width="0" style="145" hidden="1" customWidth="1"/>
    <col min="9490" max="9490" width="4.81640625" style="145" customWidth="1"/>
    <col min="9491" max="9725" width="9.1796875" style="145"/>
    <col min="9726" max="9726" width="55.54296875" style="145" bestFit="1" customWidth="1"/>
    <col min="9727" max="9727" width="14" style="145" customWidth="1"/>
    <col min="9728" max="9738" width="0" style="145" hidden="1" customWidth="1"/>
    <col min="9739" max="9739" width="16.1796875" style="145" customWidth="1"/>
    <col min="9740" max="9745" width="0" style="145" hidden="1" customWidth="1"/>
    <col min="9746" max="9746" width="4.81640625" style="145" customWidth="1"/>
    <col min="9747" max="9981" width="9.1796875" style="145"/>
    <col min="9982" max="9982" width="55.54296875" style="145" bestFit="1" customWidth="1"/>
    <col min="9983" max="9983" width="14" style="145" customWidth="1"/>
    <col min="9984" max="9994" width="0" style="145" hidden="1" customWidth="1"/>
    <col min="9995" max="9995" width="16.1796875" style="145" customWidth="1"/>
    <col min="9996" max="10001" width="0" style="145" hidden="1" customWidth="1"/>
    <col min="10002" max="10002" width="4.81640625" style="145" customWidth="1"/>
    <col min="10003" max="10237" width="9.1796875" style="145"/>
    <col min="10238" max="10238" width="55.54296875" style="145" bestFit="1" customWidth="1"/>
    <col min="10239" max="10239" width="14" style="145" customWidth="1"/>
    <col min="10240" max="10250" width="0" style="145" hidden="1" customWidth="1"/>
    <col min="10251" max="10251" width="16.1796875" style="145" customWidth="1"/>
    <col min="10252" max="10257" width="0" style="145" hidden="1" customWidth="1"/>
    <col min="10258" max="10258" width="4.81640625" style="145" customWidth="1"/>
    <col min="10259" max="10493" width="9.1796875" style="145"/>
    <col min="10494" max="10494" width="55.54296875" style="145" bestFit="1" customWidth="1"/>
    <col min="10495" max="10495" width="14" style="145" customWidth="1"/>
    <col min="10496" max="10506" width="0" style="145" hidden="1" customWidth="1"/>
    <col min="10507" max="10507" width="16.1796875" style="145" customWidth="1"/>
    <col min="10508" max="10513" width="0" style="145" hidden="1" customWidth="1"/>
    <col min="10514" max="10514" width="4.81640625" style="145" customWidth="1"/>
    <col min="10515" max="10749" width="9.1796875" style="145"/>
    <col min="10750" max="10750" width="55.54296875" style="145" bestFit="1" customWidth="1"/>
    <col min="10751" max="10751" width="14" style="145" customWidth="1"/>
    <col min="10752" max="10762" width="0" style="145" hidden="1" customWidth="1"/>
    <col min="10763" max="10763" width="16.1796875" style="145" customWidth="1"/>
    <col min="10764" max="10769" width="0" style="145" hidden="1" customWidth="1"/>
    <col min="10770" max="10770" width="4.81640625" style="145" customWidth="1"/>
    <col min="10771" max="11005" width="9.1796875" style="145"/>
    <col min="11006" max="11006" width="55.54296875" style="145" bestFit="1" customWidth="1"/>
    <col min="11007" max="11007" width="14" style="145" customWidth="1"/>
    <col min="11008" max="11018" width="0" style="145" hidden="1" customWidth="1"/>
    <col min="11019" max="11019" width="16.1796875" style="145" customWidth="1"/>
    <col min="11020" max="11025" width="0" style="145" hidden="1" customWidth="1"/>
    <col min="11026" max="11026" width="4.81640625" style="145" customWidth="1"/>
    <col min="11027" max="11261" width="9.1796875" style="145"/>
    <col min="11262" max="11262" width="55.54296875" style="145" bestFit="1" customWidth="1"/>
    <col min="11263" max="11263" width="14" style="145" customWidth="1"/>
    <col min="11264" max="11274" width="0" style="145" hidden="1" customWidth="1"/>
    <col min="11275" max="11275" width="16.1796875" style="145" customWidth="1"/>
    <col min="11276" max="11281" width="0" style="145" hidden="1" customWidth="1"/>
    <col min="11282" max="11282" width="4.81640625" style="145" customWidth="1"/>
    <col min="11283" max="11517" width="9.1796875" style="145"/>
    <col min="11518" max="11518" width="55.54296875" style="145" bestFit="1" customWidth="1"/>
    <col min="11519" max="11519" width="14" style="145" customWidth="1"/>
    <col min="11520" max="11530" width="0" style="145" hidden="1" customWidth="1"/>
    <col min="11531" max="11531" width="16.1796875" style="145" customWidth="1"/>
    <col min="11532" max="11537" width="0" style="145" hidden="1" customWidth="1"/>
    <col min="11538" max="11538" width="4.81640625" style="145" customWidth="1"/>
    <col min="11539" max="11773" width="9.1796875" style="145"/>
    <col min="11774" max="11774" width="55.54296875" style="145" bestFit="1" customWidth="1"/>
    <col min="11775" max="11775" width="14" style="145" customWidth="1"/>
    <col min="11776" max="11786" width="0" style="145" hidden="1" customWidth="1"/>
    <col min="11787" max="11787" width="16.1796875" style="145" customWidth="1"/>
    <col min="11788" max="11793" width="0" style="145" hidden="1" customWidth="1"/>
    <col min="11794" max="11794" width="4.81640625" style="145" customWidth="1"/>
    <col min="11795" max="12029" width="9.1796875" style="145"/>
    <col min="12030" max="12030" width="55.54296875" style="145" bestFit="1" customWidth="1"/>
    <col min="12031" max="12031" width="14" style="145" customWidth="1"/>
    <col min="12032" max="12042" width="0" style="145" hidden="1" customWidth="1"/>
    <col min="12043" max="12043" width="16.1796875" style="145" customWidth="1"/>
    <col min="12044" max="12049" width="0" style="145" hidden="1" customWidth="1"/>
    <col min="12050" max="12050" width="4.81640625" style="145" customWidth="1"/>
    <col min="12051" max="12285" width="9.1796875" style="145"/>
    <col min="12286" max="12286" width="55.54296875" style="145" bestFit="1" customWidth="1"/>
    <col min="12287" max="12287" width="14" style="145" customWidth="1"/>
    <col min="12288" max="12298" width="0" style="145" hidden="1" customWidth="1"/>
    <col min="12299" max="12299" width="16.1796875" style="145" customWidth="1"/>
    <col min="12300" max="12305" width="0" style="145" hidden="1" customWidth="1"/>
    <col min="12306" max="12306" width="4.81640625" style="145" customWidth="1"/>
    <col min="12307" max="12541" width="9.1796875" style="145"/>
    <col min="12542" max="12542" width="55.54296875" style="145" bestFit="1" customWidth="1"/>
    <col min="12543" max="12543" width="14" style="145" customWidth="1"/>
    <col min="12544" max="12554" width="0" style="145" hidden="1" customWidth="1"/>
    <col min="12555" max="12555" width="16.1796875" style="145" customWidth="1"/>
    <col min="12556" max="12561" width="0" style="145" hidden="1" customWidth="1"/>
    <col min="12562" max="12562" width="4.81640625" style="145" customWidth="1"/>
    <col min="12563" max="12797" width="9.1796875" style="145"/>
    <col min="12798" max="12798" width="55.54296875" style="145" bestFit="1" customWidth="1"/>
    <col min="12799" max="12799" width="14" style="145" customWidth="1"/>
    <col min="12800" max="12810" width="0" style="145" hidden="1" customWidth="1"/>
    <col min="12811" max="12811" width="16.1796875" style="145" customWidth="1"/>
    <col min="12812" max="12817" width="0" style="145" hidden="1" customWidth="1"/>
    <col min="12818" max="12818" width="4.81640625" style="145" customWidth="1"/>
    <col min="12819" max="13053" width="9.1796875" style="145"/>
    <col min="13054" max="13054" width="55.54296875" style="145" bestFit="1" customWidth="1"/>
    <col min="13055" max="13055" width="14" style="145" customWidth="1"/>
    <col min="13056" max="13066" width="0" style="145" hidden="1" customWidth="1"/>
    <col min="13067" max="13067" width="16.1796875" style="145" customWidth="1"/>
    <col min="13068" max="13073" width="0" style="145" hidden="1" customWidth="1"/>
    <col min="13074" max="13074" width="4.81640625" style="145" customWidth="1"/>
    <col min="13075" max="13309" width="9.1796875" style="145"/>
    <col min="13310" max="13310" width="55.54296875" style="145" bestFit="1" customWidth="1"/>
    <col min="13311" max="13311" width="14" style="145" customWidth="1"/>
    <col min="13312" max="13322" width="0" style="145" hidden="1" customWidth="1"/>
    <col min="13323" max="13323" width="16.1796875" style="145" customWidth="1"/>
    <col min="13324" max="13329" width="0" style="145" hidden="1" customWidth="1"/>
    <col min="13330" max="13330" width="4.81640625" style="145" customWidth="1"/>
    <col min="13331" max="13565" width="9.1796875" style="145"/>
    <col min="13566" max="13566" width="55.54296875" style="145" bestFit="1" customWidth="1"/>
    <col min="13567" max="13567" width="14" style="145" customWidth="1"/>
    <col min="13568" max="13578" width="0" style="145" hidden="1" customWidth="1"/>
    <col min="13579" max="13579" width="16.1796875" style="145" customWidth="1"/>
    <col min="13580" max="13585" width="0" style="145" hidden="1" customWidth="1"/>
    <col min="13586" max="13586" width="4.81640625" style="145" customWidth="1"/>
    <col min="13587" max="13821" width="9.1796875" style="145"/>
    <col min="13822" max="13822" width="55.54296875" style="145" bestFit="1" customWidth="1"/>
    <col min="13823" max="13823" width="14" style="145" customWidth="1"/>
    <col min="13824" max="13834" width="0" style="145" hidden="1" customWidth="1"/>
    <col min="13835" max="13835" width="16.1796875" style="145" customWidth="1"/>
    <col min="13836" max="13841" width="0" style="145" hidden="1" customWidth="1"/>
    <col min="13842" max="13842" width="4.81640625" style="145" customWidth="1"/>
    <col min="13843" max="14077" width="9.1796875" style="145"/>
    <col min="14078" max="14078" width="55.54296875" style="145" bestFit="1" customWidth="1"/>
    <col min="14079" max="14079" width="14" style="145" customWidth="1"/>
    <col min="14080" max="14090" width="0" style="145" hidden="1" customWidth="1"/>
    <col min="14091" max="14091" width="16.1796875" style="145" customWidth="1"/>
    <col min="14092" max="14097" width="0" style="145" hidden="1" customWidth="1"/>
    <col min="14098" max="14098" width="4.81640625" style="145" customWidth="1"/>
    <col min="14099" max="14333" width="9.1796875" style="145"/>
    <col min="14334" max="14334" width="55.54296875" style="145" bestFit="1" customWidth="1"/>
    <col min="14335" max="14335" width="14" style="145" customWidth="1"/>
    <col min="14336" max="14346" width="0" style="145" hidden="1" customWidth="1"/>
    <col min="14347" max="14347" width="16.1796875" style="145" customWidth="1"/>
    <col min="14348" max="14353" width="0" style="145" hidden="1" customWidth="1"/>
    <col min="14354" max="14354" width="4.81640625" style="145" customWidth="1"/>
    <col min="14355" max="14589" width="9.1796875" style="145"/>
    <col min="14590" max="14590" width="55.54296875" style="145" bestFit="1" customWidth="1"/>
    <col min="14591" max="14591" width="14" style="145" customWidth="1"/>
    <col min="14592" max="14602" width="0" style="145" hidden="1" customWidth="1"/>
    <col min="14603" max="14603" width="16.1796875" style="145" customWidth="1"/>
    <col min="14604" max="14609" width="0" style="145" hidden="1" customWidth="1"/>
    <col min="14610" max="14610" width="4.81640625" style="145" customWidth="1"/>
    <col min="14611" max="14845" width="9.1796875" style="145"/>
    <col min="14846" max="14846" width="55.54296875" style="145" bestFit="1" customWidth="1"/>
    <col min="14847" max="14847" width="14" style="145" customWidth="1"/>
    <col min="14848" max="14858" width="0" style="145" hidden="1" customWidth="1"/>
    <col min="14859" max="14859" width="16.1796875" style="145" customWidth="1"/>
    <col min="14860" max="14865" width="0" style="145" hidden="1" customWidth="1"/>
    <col min="14866" max="14866" width="4.81640625" style="145" customWidth="1"/>
    <col min="14867" max="15101" width="9.1796875" style="145"/>
    <col min="15102" max="15102" width="55.54296875" style="145" bestFit="1" customWidth="1"/>
    <col min="15103" max="15103" width="14" style="145" customWidth="1"/>
    <col min="15104" max="15114" width="0" style="145" hidden="1" customWidth="1"/>
    <col min="15115" max="15115" width="16.1796875" style="145" customWidth="1"/>
    <col min="15116" max="15121" width="0" style="145" hidden="1" customWidth="1"/>
    <col min="15122" max="15122" width="4.81640625" style="145" customWidth="1"/>
    <col min="15123" max="15357" width="9.1796875" style="145"/>
    <col min="15358" max="15358" width="55.54296875" style="145" bestFit="1" customWidth="1"/>
    <col min="15359" max="15359" width="14" style="145" customWidth="1"/>
    <col min="15360" max="15370" width="0" style="145" hidden="1" customWidth="1"/>
    <col min="15371" max="15371" width="16.1796875" style="145" customWidth="1"/>
    <col min="15372" max="15377" width="0" style="145" hidden="1" customWidth="1"/>
    <col min="15378" max="15378" width="4.81640625" style="145" customWidth="1"/>
    <col min="15379" max="15613" width="9.1796875" style="145"/>
    <col min="15614" max="15614" width="55.54296875" style="145" bestFit="1" customWidth="1"/>
    <col min="15615" max="15615" width="14" style="145" customWidth="1"/>
    <col min="15616" max="15626" width="0" style="145" hidden="1" customWidth="1"/>
    <col min="15627" max="15627" width="16.1796875" style="145" customWidth="1"/>
    <col min="15628" max="15633" width="0" style="145" hidden="1" customWidth="1"/>
    <col min="15634" max="15634" width="4.81640625" style="145" customWidth="1"/>
    <col min="15635" max="15869" width="9.1796875" style="145"/>
    <col min="15870" max="15870" width="55.54296875" style="145" bestFit="1" customWidth="1"/>
    <col min="15871" max="15871" width="14" style="145" customWidth="1"/>
    <col min="15872" max="15882" width="0" style="145" hidden="1" customWidth="1"/>
    <col min="15883" max="15883" width="16.1796875" style="145" customWidth="1"/>
    <col min="15884" max="15889" width="0" style="145" hidden="1" customWidth="1"/>
    <col min="15890" max="15890" width="4.81640625" style="145" customWidth="1"/>
    <col min="15891" max="16125" width="9.1796875" style="145"/>
    <col min="16126" max="16126" width="55.54296875" style="145" bestFit="1" customWidth="1"/>
    <col min="16127" max="16127" width="14" style="145" customWidth="1"/>
    <col min="16128" max="16138" width="0" style="145" hidden="1" customWidth="1"/>
    <col min="16139" max="16139" width="16.1796875" style="145" customWidth="1"/>
    <col min="16140" max="16145" width="0" style="145" hidden="1" customWidth="1"/>
    <col min="16146" max="16146" width="4.81640625" style="145" customWidth="1"/>
    <col min="16147" max="16384" width="9.1796875" style="145"/>
  </cols>
  <sheetData>
    <row r="1" spans="1:14" s="334" customFormat="1">
      <c r="A1" s="508" t="s">
        <v>304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34" customFormat="1">
      <c r="A2" s="510" t="s">
        <v>341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</row>
    <row r="3" spans="1:14" s="334" customFormat="1">
      <c r="A3" s="506" t="s">
        <v>432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</row>
    <row r="4" spans="1:14" s="334" customFormat="1">
      <c r="A4" s="335"/>
      <c r="B4" s="115"/>
      <c r="C4" s="115"/>
      <c r="D4" s="115"/>
      <c r="E4" s="115"/>
      <c r="F4" s="115"/>
      <c r="G4" s="115"/>
      <c r="H4" s="143"/>
      <c r="I4" s="143"/>
      <c r="J4" s="143"/>
      <c r="K4" s="128"/>
      <c r="L4" s="128"/>
      <c r="M4" s="128"/>
      <c r="N4" s="128"/>
    </row>
    <row r="5" spans="1:14">
      <c r="A5" s="134"/>
      <c r="B5" s="115"/>
      <c r="C5" s="115"/>
      <c r="D5" s="115"/>
      <c r="E5" s="115"/>
      <c r="F5" s="115"/>
      <c r="G5" s="115"/>
      <c r="H5" s="136"/>
      <c r="I5" s="136"/>
      <c r="J5" s="136"/>
      <c r="K5" s="115"/>
      <c r="L5" s="115"/>
      <c r="M5" s="115"/>
      <c r="N5" s="115"/>
    </row>
    <row r="6" spans="1:14">
      <c r="A6" s="134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 t="s">
        <v>434</v>
      </c>
    </row>
    <row r="7" spans="1:14" s="337" customFormat="1" ht="16" thickBot="1">
      <c r="A7" s="135"/>
      <c r="B7" s="120" t="s">
        <v>419</v>
      </c>
      <c r="C7" s="120" t="s">
        <v>420</v>
      </c>
      <c r="D7" s="120" t="s">
        <v>421</v>
      </c>
      <c r="E7" s="120" t="s">
        <v>422</v>
      </c>
      <c r="F7" s="120" t="s">
        <v>423</v>
      </c>
      <c r="G7" s="120" t="s">
        <v>424</v>
      </c>
      <c r="H7" s="120" t="s">
        <v>425</v>
      </c>
      <c r="I7" s="120" t="s">
        <v>426</v>
      </c>
      <c r="J7" s="120" t="s">
        <v>427</v>
      </c>
      <c r="K7" s="120" t="s">
        <v>428</v>
      </c>
      <c r="L7" s="120" t="s">
        <v>429</v>
      </c>
      <c r="M7" s="120" t="s">
        <v>430</v>
      </c>
      <c r="N7" s="331" t="s">
        <v>433</v>
      </c>
    </row>
    <row r="8" spans="1:14">
      <c r="A8" s="134"/>
      <c r="B8" s="115"/>
      <c r="C8" s="115"/>
      <c r="D8" s="115"/>
      <c r="E8" s="115"/>
      <c r="F8" s="115"/>
      <c r="G8" s="115"/>
      <c r="H8" s="136"/>
      <c r="I8" s="137"/>
      <c r="J8" s="137"/>
      <c r="K8" s="115"/>
      <c r="L8" s="115"/>
      <c r="M8" s="115"/>
      <c r="N8" s="115"/>
    </row>
    <row r="9" spans="1:14" ht="16" thickBot="1">
      <c r="A9" s="138" t="s">
        <v>302</v>
      </c>
      <c r="B9" s="125">
        <v>0</v>
      </c>
      <c r="C9" s="123">
        <f>B9</f>
        <v>0</v>
      </c>
      <c r="D9" s="123">
        <f t="shared" ref="D9:N9" si="0">C9</f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  <c r="H9" s="123">
        <f t="shared" si="0"/>
        <v>0</v>
      </c>
      <c r="I9" s="123">
        <f t="shared" si="0"/>
        <v>0</v>
      </c>
      <c r="J9" s="123">
        <f t="shared" si="0"/>
        <v>0</v>
      </c>
      <c r="K9" s="123">
        <f t="shared" si="0"/>
        <v>0</v>
      </c>
      <c r="L9" s="123">
        <f t="shared" si="0"/>
        <v>0</v>
      </c>
      <c r="M9" s="123">
        <f t="shared" si="0"/>
        <v>0</v>
      </c>
      <c r="N9" s="123">
        <f t="shared" si="0"/>
        <v>0</v>
      </c>
    </row>
    <row r="10" spans="1:14">
      <c r="A10" s="134"/>
      <c r="B10" s="115"/>
      <c r="C10" s="115"/>
      <c r="D10" s="115"/>
      <c r="E10" s="115"/>
      <c r="F10" s="115"/>
      <c r="G10" s="115"/>
      <c r="H10" s="136"/>
      <c r="I10" s="136"/>
      <c r="J10" s="136"/>
      <c r="K10" s="115"/>
      <c r="L10" s="115"/>
      <c r="M10" s="115"/>
      <c r="N10" s="115"/>
    </row>
    <row r="11" spans="1:14">
      <c r="A11" s="114" t="s">
        <v>301</v>
      </c>
      <c r="B11" s="115"/>
      <c r="C11" s="115"/>
      <c r="D11" s="115"/>
      <c r="E11" s="115"/>
      <c r="F11" s="115"/>
      <c r="G11" s="115"/>
      <c r="H11" s="136"/>
      <c r="I11" s="136"/>
      <c r="J11" s="136"/>
      <c r="K11" s="115"/>
      <c r="L11" s="115"/>
      <c r="M11" s="115"/>
      <c r="N11" s="115"/>
    </row>
    <row r="12" spans="1:14">
      <c r="A12" s="13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  <row r="13" spans="1:14">
      <c r="A13" s="134" t="s">
        <v>342</v>
      </c>
      <c r="B13" s="115">
        <v>107954</v>
      </c>
      <c r="C13" s="124">
        <v>77017.75</v>
      </c>
      <c r="D13" s="115">
        <v>173636</v>
      </c>
      <c r="E13" s="142">
        <v>233314.95</v>
      </c>
      <c r="F13" s="115"/>
      <c r="G13" s="115"/>
      <c r="H13" s="115"/>
      <c r="I13" s="115"/>
      <c r="J13" s="115"/>
      <c r="K13" s="115"/>
      <c r="L13" s="115"/>
      <c r="M13" s="115"/>
      <c r="N13" s="115">
        <f>SUM(B13:M13)</f>
        <v>591922.69999999995</v>
      </c>
    </row>
    <row r="14" spans="1:14">
      <c r="A14" s="134" t="s">
        <v>343</v>
      </c>
      <c r="B14" s="115">
        <v>3900</v>
      </c>
      <c r="C14" s="124">
        <v>2962.5</v>
      </c>
      <c r="D14" s="115">
        <v>2537.5</v>
      </c>
      <c r="E14" s="142">
        <v>4375</v>
      </c>
      <c r="F14" s="115"/>
      <c r="G14" s="115"/>
      <c r="H14" s="115"/>
      <c r="I14" s="115"/>
      <c r="J14" s="115"/>
      <c r="K14" s="115"/>
      <c r="L14" s="115"/>
      <c r="M14" s="115"/>
      <c r="N14" s="115">
        <f>SUM(B14:M14)</f>
        <v>13775</v>
      </c>
    </row>
    <row r="15" spans="1:14">
      <c r="A15" s="134" t="s">
        <v>344</v>
      </c>
      <c r="B15" s="115">
        <v>10725</v>
      </c>
      <c r="C15" s="124">
        <v>12492.5</v>
      </c>
      <c r="D15" s="115">
        <v>17802.5</v>
      </c>
      <c r="E15" s="142">
        <v>14972.5</v>
      </c>
      <c r="F15" s="115"/>
      <c r="G15" s="115"/>
      <c r="H15" s="115"/>
      <c r="I15" s="115"/>
      <c r="J15" s="115"/>
      <c r="K15" s="115"/>
      <c r="L15" s="115"/>
      <c r="M15" s="115"/>
      <c r="N15" s="115">
        <f>SUM(B15:M15)</f>
        <v>55992.5</v>
      </c>
    </row>
    <row r="16" spans="1:14">
      <c r="A16" s="134"/>
      <c r="B16" s="115"/>
      <c r="C16" s="115"/>
      <c r="D16" s="150"/>
      <c r="E16" s="150"/>
      <c r="F16" s="150"/>
      <c r="G16" s="150"/>
      <c r="H16" s="136"/>
      <c r="I16" s="136"/>
      <c r="J16" s="136"/>
      <c r="K16" s="115"/>
      <c r="L16" s="115"/>
      <c r="M16" s="115"/>
      <c r="N16" s="115"/>
    </row>
    <row r="17" spans="1:14">
      <c r="A17" s="134"/>
      <c r="B17" s="115"/>
      <c r="C17" s="115"/>
      <c r="D17" s="115"/>
      <c r="E17" s="115"/>
      <c r="F17" s="115"/>
      <c r="G17" s="115"/>
      <c r="H17" s="136"/>
      <c r="I17" s="136"/>
      <c r="J17" s="136"/>
      <c r="K17" s="115"/>
      <c r="L17" s="115"/>
      <c r="M17" s="115"/>
      <c r="N17" s="115"/>
    </row>
    <row r="18" spans="1:14">
      <c r="A18" s="116" t="s">
        <v>296</v>
      </c>
      <c r="B18" s="126">
        <f>SUM(B12:B17)</f>
        <v>122579</v>
      </c>
      <c r="C18" s="126">
        <f t="shared" ref="C18:M18" si="1">SUM(C12:C17)</f>
        <v>92472.75</v>
      </c>
      <c r="D18" s="126">
        <f t="shared" si="1"/>
        <v>193976</v>
      </c>
      <c r="E18" s="126">
        <f t="shared" si="1"/>
        <v>252662.45</v>
      </c>
      <c r="F18" s="126">
        <f t="shared" si="1"/>
        <v>0</v>
      </c>
      <c r="G18" s="126">
        <f t="shared" si="1"/>
        <v>0</v>
      </c>
      <c r="H18" s="126">
        <f t="shared" si="1"/>
        <v>0</v>
      </c>
      <c r="I18" s="126">
        <f t="shared" si="1"/>
        <v>0</v>
      </c>
      <c r="J18" s="126">
        <f t="shared" si="1"/>
        <v>0</v>
      </c>
      <c r="K18" s="126">
        <f t="shared" si="1"/>
        <v>0</v>
      </c>
      <c r="L18" s="126">
        <f t="shared" si="1"/>
        <v>0</v>
      </c>
      <c r="M18" s="126">
        <f t="shared" si="1"/>
        <v>0</v>
      </c>
      <c r="N18" s="126">
        <f>SUM(N12:N17)</f>
        <v>661690.19999999995</v>
      </c>
    </row>
    <row r="19" spans="1:14">
      <c r="A19" s="13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  <row r="20" spans="1:14">
      <c r="A20" s="114" t="s">
        <v>295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1:14">
      <c r="A21" s="151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  <row r="22" spans="1:14" s="340" customFormat="1">
      <c r="A22" s="151" t="s">
        <v>345</v>
      </c>
      <c r="B22" s="124">
        <v>0</v>
      </c>
      <c r="C22" s="124">
        <v>0</v>
      </c>
      <c r="D22" s="124">
        <v>0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>
        <f>SUM(B22:M22)</f>
        <v>0</v>
      </c>
    </row>
    <row r="23" spans="1:14">
      <c r="A23" s="14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</row>
    <row r="24" spans="1:14">
      <c r="A24" s="144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1:14">
      <c r="A25" s="114" t="s">
        <v>293</v>
      </c>
      <c r="B25" s="126">
        <f t="shared" ref="B25:M25" si="2">SUM(B21:B24)</f>
        <v>0</v>
      </c>
      <c r="C25" s="126">
        <f t="shared" si="2"/>
        <v>0</v>
      </c>
      <c r="D25" s="126">
        <f t="shared" si="2"/>
        <v>0</v>
      </c>
      <c r="E25" s="126">
        <f t="shared" si="2"/>
        <v>0</v>
      </c>
      <c r="F25" s="126">
        <f t="shared" si="2"/>
        <v>0</v>
      </c>
      <c r="G25" s="126">
        <f t="shared" si="2"/>
        <v>0</v>
      </c>
      <c r="H25" s="126">
        <f t="shared" si="2"/>
        <v>0</v>
      </c>
      <c r="I25" s="126">
        <f t="shared" si="2"/>
        <v>0</v>
      </c>
      <c r="J25" s="126">
        <f t="shared" si="2"/>
        <v>0</v>
      </c>
      <c r="K25" s="126">
        <f t="shared" si="2"/>
        <v>0</v>
      </c>
      <c r="L25" s="126">
        <f t="shared" si="2"/>
        <v>0</v>
      </c>
      <c r="M25" s="126">
        <f t="shared" si="2"/>
        <v>0</v>
      </c>
      <c r="N25" s="126">
        <f>SUM(B25:M25)</f>
        <v>0</v>
      </c>
    </row>
    <row r="26" spans="1:14">
      <c r="A26" s="13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</row>
    <row r="27" spans="1:14" ht="16" thickBot="1">
      <c r="A27" s="339" t="s">
        <v>292</v>
      </c>
      <c r="B27" s="129">
        <f t="shared" ref="B27:M27" si="3">+B9+B18+B25</f>
        <v>122579</v>
      </c>
      <c r="C27" s="129">
        <f t="shared" si="3"/>
        <v>92472.75</v>
      </c>
      <c r="D27" s="129">
        <f t="shared" si="3"/>
        <v>193976</v>
      </c>
      <c r="E27" s="129">
        <f t="shared" si="3"/>
        <v>252662.45</v>
      </c>
      <c r="F27" s="129">
        <f t="shared" si="3"/>
        <v>0</v>
      </c>
      <c r="G27" s="129">
        <f t="shared" si="3"/>
        <v>0</v>
      </c>
      <c r="H27" s="129">
        <f t="shared" si="3"/>
        <v>0</v>
      </c>
      <c r="I27" s="129">
        <f t="shared" si="3"/>
        <v>0</v>
      </c>
      <c r="J27" s="129">
        <f t="shared" si="3"/>
        <v>0</v>
      </c>
      <c r="K27" s="129">
        <f t="shared" si="3"/>
        <v>0</v>
      </c>
      <c r="L27" s="129">
        <f t="shared" si="3"/>
        <v>0</v>
      </c>
      <c r="M27" s="129">
        <f t="shared" si="3"/>
        <v>0</v>
      </c>
      <c r="N27" s="129">
        <f>+N18+N25</f>
        <v>661690.19999999995</v>
      </c>
    </row>
    <row r="28" spans="1:14" ht="16" thickTop="1"/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89"/>
  <sheetViews>
    <sheetView zoomScale="80" zoomScaleNormal="80" zoomScaleSheetLayoutView="80" workbookViewId="0">
      <pane ySplit="6" topLeftCell="A28" activePane="bottomLeft" state="frozen"/>
      <selection activeCell="A4" sqref="A4:B4"/>
      <selection pane="bottomLeft" activeCell="B24" sqref="B24"/>
    </sheetView>
  </sheetViews>
  <sheetFormatPr defaultColWidth="11.453125" defaultRowHeight="16.5"/>
  <cols>
    <col min="1" max="1" width="9.81640625" style="11" customWidth="1"/>
    <col min="2" max="2" width="53.1796875" style="11" bestFit="1" customWidth="1"/>
    <col min="3" max="3" width="16.81640625" style="11" bestFit="1" customWidth="1"/>
    <col min="4" max="4" width="17.7265625" style="11" bestFit="1" customWidth="1"/>
    <col min="5" max="5" width="15.54296875" style="11" customWidth="1"/>
    <col min="6" max="7" width="17" style="12" customWidth="1"/>
    <col min="8" max="8" width="8.81640625" style="12" customWidth="1"/>
    <col min="9" max="9" width="16.81640625" style="11" bestFit="1" customWidth="1"/>
    <col min="10" max="11" width="15.54296875" style="11" bestFit="1" customWidth="1"/>
    <col min="12" max="12" width="16.81640625" style="11" bestFit="1" customWidth="1"/>
    <col min="13" max="13" width="17.7265625" style="11" bestFit="1" customWidth="1"/>
    <col min="14" max="14" width="13.7265625" style="11" bestFit="1" customWidth="1"/>
    <col min="15" max="16384" width="11.453125" style="11"/>
  </cols>
  <sheetData>
    <row r="1" spans="1:14" s="10" customFormat="1" ht="15.5">
      <c r="A1" s="284" t="s">
        <v>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4" s="9" customFormat="1" ht="15.5">
      <c r="A2" s="285" t="s">
        <v>259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4" s="9" customFormat="1" ht="15.5">
      <c r="A3" s="205" t="s">
        <v>406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4" s="9" customFormat="1" ht="15.5">
      <c r="A4" s="20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</row>
    <row r="5" spans="1:14" s="8" customFormat="1" ht="15.5">
      <c r="A5" s="286"/>
      <c r="B5" s="286"/>
      <c r="C5" s="286"/>
      <c r="D5" s="286"/>
      <c r="E5" s="286"/>
      <c r="F5" s="287"/>
      <c r="G5" s="287"/>
      <c r="H5" s="287"/>
      <c r="I5" s="286"/>
      <c r="J5" s="286"/>
      <c r="K5" s="286"/>
      <c r="L5" s="286"/>
    </row>
    <row r="6" spans="1:14" s="28" customFormat="1" ht="32.25" customHeight="1">
      <c r="A6" s="288"/>
      <c r="B6" s="288" t="s">
        <v>41</v>
      </c>
      <c r="C6" s="288" t="s">
        <v>31</v>
      </c>
      <c r="D6" s="288" t="s">
        <v>169</v>
      </c>
      <c r="E6" s="288" t="s">
        <v>173</v>
      </c>
      <c r="F6" s="288" t="s">
        <v>251</v>
      </c>
      <c r="G6" s="288" t="s">
        <v>168</v>
      </c>
      <c r="H6" s="288" t="s">
        <v>33</v>
      </c>
      <c r="I6" s="288" t="s">
        <v>49</v>
      </c>
      <c r="J6" s="288" t="s">
        <v>50</v>
      </c>
      <c r="K6" s="288" t="s">
        <v>34</v>
      </c>
      <c r="L6" s="288" t="s">
        <v>35</v>
      </c>
      <c r="M6" s="289"/>
    </row>
    <row r="7" spans="1:14" s="29" customFormat="1" ht="18" customHeight="1">
      <c r="A7" s="512" t="s">
        <v>42</v>
      </c>
      <c r="B7" s="513"/>
      <c r="C7" s="290"/>
      <c r="D7" s="290"/>
      <c r="E7" s="291"/>
      <c r="F7" s="291"/>
      <c r="G7" s="291"/>
      <c r="H7" s="291"/>
      <c r="I7" s="290"/>
      <c r="J7" s="290"/>
      <c r="K7" s="290"/>
      <c r="L7" s="290"/>
      <c r="M7" s="292"/>
    </row>
    <row r="8" spans="1:14" s="29" customFormat="1" ht="18" customHeight="1">
      <c r="A8" s="293" t="s">
        <v>234</v>
      </c>
      <c r="B8" s="294" t="s">
        <v>177</v>
      </c>
      <c r="C8" s="295">
        <v>10594848</v>
      </c>
      <c r="D8" s="295">
        <f>I8-C8</f>
        <v>1749624</v>
      </c>
      <c r="E8" s="295">
        <v>1142461</v>
      </c>
      <c r="F8" s="296" t="s">
        <v>415</v>
      </c>
      <c r="G8" s="295">
        <v>607163</v>
      </c>
      <c r="H8" s="296" t="s">
        <v>408</v>
      </c>
      <c r="I8" s="295">
        <v>12344472</v>
      </c>
      <c r="J8" s="295">
        <v>3154983.4100000006</v>
      </c>
      <c r="K8" s="295">
        <v>12344472</v>
      </c>
      <c r="L8" s="295">
        <v>0</v>
      </c>
      <c r="M8" s="297">
        <f>E8+G8-D8</f>
        <v>0</v>
      </c>
      <c r="N8" s="30"/>
    </row>
    <row r="9" spans="1:14" s="29" customFormat="1" ht="18" customHeight="1">
      <c r="A9" s="293" t="s">
        <v>235</v>
      </c>
      <c r="B9" s="294" t="s">
        <v>178</v>
      </c>
      <c r="C9" s="295">
        <f>7793465</f>
        <v>7793465</v>
      </c>
      <c r="D9" s="295">
        <f t="shared" ref="D9:D20" si="0">I9-C9</f>
        <v>26369434</v>
      </c>
      <c r="E9" s="295">
        <v>26369434</v>
      </c>
      <c r="F9" s="296" t="s">
        <v>286</v>
      </c>
      <c r="G9" s="295">
        <v>0</v>
      </c>
      <c r="H9" s="296"/>
      <c r="I9" s="295">
        <v>34162899</v>
      </c>
      <c r="J9" s="295">
        <v>272154.36</v>
      </c>
      <c r="K9" s="295">
        <v>34162899</v>
      </c>
      <c r="L9" s="295">
        <v>0</v>
      </c>
      <c r="M9" s="297">
        <f t="shared" ref="M9:M30" si="1">E9+G9-D9</f>
        <v>0</v>
      </c>
      <c r="N9" s="152"/>
    </row>
    <row r="10" spans="1:14" s="29" customFormat="1" ht="18" customHeight="1">
      <c r="A10" s="293" t="s">
        <v>236</v>
      </c>
      <c r="B10" s="294" t="s">
        <v>179</v>
      </c>
      <c r="C10" s="295">
        <v>2374352</v>
      </c>
      <c r="D10" s="295">
        <f t="shared" si="0"/>
        <v>154111</v>
      </c>
      <c r="E10" s="295">
        <v>-50603</v>
      </c>
      <c r="F10" s="296" t="s">
        <v>408</v>
      </c>
      <c r="G10" s="295">
        <v>204714</v>
      </c>
      <c r="H10" s="296" t="s">
        <v>408</v>
      </c>
      <c r="I10" s="295">
        <v>2528463</v>
      </c>
      <c r="J10" s="295">
        <v>2352351.9999999991</v>
      </c>
      <c r="K10" s="295">
        <v>2528463</v>
      </c>
      <c r="L10" s="295">
        <v>0</v>
      </c>
      <c r="M10" s="297">
        <f t="shared" si="1"/>
        <v>0</v>
      </c>
    </row>
    <row r="11" spans="1:14" s="29" customFormat="1" ht="18" customHeight="1">
      <c r="A11" s="293" t="s">
        <v>237</v>
      </c>
      <c r="B11" s="294" t="s">
        <v>180</v>
      </c>
      <c r="C11" s="295">
        <v>886093</v>
      </c>
      <c r="D11" s="295">
        <f>I11-C11</f>
        <v>6245124</v>
      </c>
      <c r="E11" s="295">
        <v>6245124</v>
      </c>
      <c r="F11" s="298" t="s">
        <v>287</v>
      </c>
      <c r="G11" s="295">
        <v>0</v>
      </c>
      <c r="H11" s="298"/>
      <c r="I11" s="295">
        <v>7131217</v>
      </c>
      <c r="J11" s="295">
        <v>238631.94999999998</v>
      </c>
      <c r="K11" s="295">
        <v>7131217</v>
      </c>
      <c r="L11" s="295">
        <v>0</v>
      </c>
      <c r="M11" s="297">
        <f>E11+G11-D11</f>
        <v>0</v>
      </c>
    </row>
    <row r="12" spans="1:14" s="29" customFormat="1" ht="18" customHeight="1">
      <c r="A12" s="293" t="s">
        <v>238</v>
      </c>
      <c r="B12" s="294" t="s">
        <v>181</v>
      </c>
      <c r="C12" s="295">
        <v>10549157</v>
      </c>
      <c r="D12" s="295">
        <f t="shared" si="0"/>
        <v>5918223</v>
      </c>
      <c r="E12" s="295">
        <v>5918223</v>
      </c>
      <c r="F12" s="296" t="s">
        <v>286</v>
      </c>
      <c r="G12" s="295">
        <v>0</v>
      </c>
      <c r="H12" s="296"/>
      <c r="I12" s="295">
        <v>16467380</v>
      </c>
      <c r="J12" s="295">
        <v>2710928.1199999987</v>
      </c>
      <c r="K12" s="295">
        <v>16467380</v>
      </c>
      <c r="L12" s="295">
        <v>0</v>
      </c>
      <c r="M12" s="297">
        <f t="shared" si="1"/>
        <v>0</v>
      </c>
    </row>
    <row r="13" spans="1:14" s="29" customFormat="1" ht="18" customHeight="1">
      <c r="A13" s="293" t="s">
        <v>239</v>
      </c>
      <c r="B13" s="294" t="s">
        <v>220</v>
      </c>
      <c r="C13" s="295">
        <v>504897</v>
      </c>
      <c r="D13" s="295">
        <f t="shared" si="0"/>
        <v>131277</v>
      </c>
      <c r="E13" s="295">
        <v>131277</v>
      </c>
      <c r="F13" s="296" t="s">
        <v>286</v>
      </c>
      <c r="G13" s="295">
        <v>0</v>
      </c>
      <c r="H13" s="296"/>
      <c r="I13" s="295">
        <v>636174</v>
      </c>
      <c r="J13" s="295">
        <v>83404</v>
      </c>
      <c r="K13" s="295">
        <v>636174</v>
      </c>
      <c r="L13" s="295">
        <v>0</v>
      </c>
      <c r="M13" s="297">
        <f t="shared" si="1"/>
        <v>0</v>
      </c>
    </row>
    <row r="14" spans="1:14" s="29" customFormat="1" ht="18" customHeight="1">
      <c r="A14" s="293" t="s">
        <v>240</v>
      </c>
      <c r="B14" s="294" t="s">
        <v>265</v>
      </c>
      <c r="C14" s="295">
        <v>736760</v>
      </c>
      <c r="D14" s="295">
        <f t="shared" si="0"/>
        <v>1964000</v>
      </c>
      <c r="E14" s="295">
        <v>1964000</v>
      </c>
      <c r="F14" s="296" t="s">
        <v>287</v>
      </c>
      <c r="G14" s="295">
        <v>0</v>
      </c>
      <c r="H14" s="296"/>
      <c r="I14" s="295">
        <v>2700760</v>
      </c>
      <c r="J14" s="295">
        <v>0</v>
      </c>
      <c r="K14" s="295">
        <v>2700760</v>
      </c>
      <c r="L14" s="295">
        <v>0</v>
      </c>
      <c r="M14" s="297">
        <f>E14+G14-D14</f>
        <v>0</v>
      </c>
    </row>
    <row r="15" spans="1:14" s="29" customFormat="1" ht="18" customHeight="1">
      <c r="A15" s="293" t="s">
        <v>241</v>
      </c>
      <c r="B15" s="294" t="s">
        <v>222</v>
      </c>
      <c r="C15" s="295">
        <v>354585</v>
      </c>
      <c r="D15" s="295">
        <f t="shared" si="0"/>
        <v>1436978</v>
      </c>
      <c r="E15" s="295">
        <v>1436978</v>
      </c>
      <c r="F15" s="296" t="s">
        <v>286</v>
      </c>
      <c r="G15" s="295">
        <v>0</v>
      </c>
      <c r="H15" s="296"/>
      <c r="I15" s="295">
        <v>1791563</v>
      </c>
      <c r="J15" s="295">
        <v>0</v>
      </c>
      <c r="K15" s="295">
        <v>1791563</v>
      </c>
      <c r="L15" s="295">
        <v>0</v>
      </c>
      <c r="M15" s="297">
        <f>E15+G15-D15</f>
        <v>0</v>
      </c>
    </row>
    <row r="16" spans="1:14" s="29" customFormat="1" ht="18" customHeight="1">
      <c r="A16" s="293" t="s">
        <v>242</v>
      </c>
      <c r="B16" s="294" t="s">
        <v>221</v>
      </c>
      <c r="C16" s="295">
        <v>0</v>
      </c>
      <c r="D16" s="295">
        <f t="shared" si="0"/>
        <v>2634425</v>
      </c>
      <c r="E16" s="295">
        <v>2634425</v>
      </c>
      <c r="F16" s="298" t="s">
        <v>286</v>
      </c>
      <c r="G16" s="295">
        <v>0</v>
      </c>
      <c r="H16" s="298"/>
      <c r="I16" s="295">
        <v>2634425</v>
      </c>
      <c r="J16" s="295">
        <v>329789.57</v>
      </c>
      <c r="K16" s="295">
        <v>2634425</v>
      </c>
      <c r="L16" s="295">
        <v>0</v>
      </c>
      <c r="M16" s="297">
        <f t="shared" si="1"/>
        <v>0</v>
      </c>
    </row>
    <row r="17" spans="1:13" s="29" customFormat="1" ht="18" customHeight="1">
      <c r="A17" s="293" t="s">
        <v>243</v>
      </c>
      <c r="B17" s="294" t="s">
        <v>223</v>
      </c>
      <c r="C17" s="295">
        <v>0</v>
      </c>
      <c r="D17" s="295">
        <f t="shared" si="0"/>
        <v>1092511</v>
      </c>
      <c r="E17" s="295">
        <v>1092511</v>
      </c>
      <c r="F17" s="298" t="s">
        <v>287</v>
      </c>
      <c r="G17" s="295">
        <v>0</v>
      </c>
      <c r="H17" s="298"/>
      <c r="I17" s="295">
        <v>1092511</v>
      </c>
      <c r="J17" s="295">
        <v>0</v>
      </c>
      <c r="K17" s="295">
        <v>1092511</v>
      </c>
      <c r="L17" s="295">
        <v>0</v>
      </c>
      <c r="M17" s="297">
        <f t="shared" si="1"/>
        <v>0</v>
      </c>
    </row>
    <row r="18" spans="1:13" s="31" customFormat="1" ht="18" customHeight="1">
      <c r="A18" s="293" t="s">
        <v>244</v>
      </c>
      <c r="B18" s="294" t="s">
        <v>224</v>
      </c>
      <c r="C18" s="295">
        <v>450000</v>
      </c>
      <c r="D18" s="295">
        <f t="shared" si="0"/>
        <v>395892</v>
      </c>
      <c r="E18" s="295">
        <v>395892</v>
      </c>
      <c r="F18" s="298" t="s">
        <v>286</v>
      </c>
      <c r="G18" s="295">
        <v>0</v>
      </c>
      <c r="H18" s="298"/>
      <c r="I18" s="295">
        <v>845892</v>
      </c>
      <c r="J18" s="295">
        <v>52320.000000000022</v>
      </c>
      <c r="K18" s="295">
        <v>845892</v>
      </c>
      <c r="L18" s="295">
        <v>0</v>
      </c>
      <c r="M18" s="297">
        <f t="shared" si="1"/>
        <v>0</v>
      </c>
    </row>
    <row r="19" spans="1:13" s="31" customFormat="1" ht="18" customHeight="1">
      <c r="A19" s="293" t="s">
        <v>245</v>
      </c>
      <c r="B19" s="294" t="s">
        <v>132</v>
      </c>
      <c r="C19" s="295">
        <v>6188796</v>
      </c>
      <c r="D19" s="295">
        <f t="shared" si="0"/>
        <v>1981675</v>
      </c>
      <c r="E19" s="295">
        <v>1762191</v>
      </c>
      <c r="F19" s="298" t="s">
        <v>415</v>
      </c>
      <c r="G19" s="295">
        <v>219484</v>
      </c>
      <c r="H19" s="298" t="s">
        <v>408</v>
      </c>
      <c r="I19" s="295">
        <v>8170471</v>
      </c>
      <c r="J19" s="295">
        <v>1182559.3100000005</v>
      </c>
      <c r="K19" s="295">
        <v>8170471</v>
      </c>
      <c r="L19" s="295">
        <v>0</v>
      </c>
      <c r="M19" s="297">
        <f t="shared" si="1"/>
        <v>0</v>
      </c>
    </row>
    <row r="20" spans="1:13" s="31" customFormat="1" ht="15.5">
      <c r="A20" s="293" t="s">
        <v>290</v>
      </c>
      <c r="B20" s="294" t="s">
        <v>346</v>
      </c>
      <c r="C20" s="295">
        <v>0</v>
      </c>
      <c r="D20" s="295">
        <f t="shared" si="0"/>
        <v>1410607</v>
      </c>
      <c r="E20" s="295">
        <v>1410607</v>
      </c>
      <c r="F20" s="298" t="s">
        <v>286</v>
      </c>
      <c r="G20" s="295">
        <v>0</v>
      </c>
      <c r="H20" s="298"/>
      <c r="I20" s="295">
        <v>1410607</v>
      </c>
      <c r="J20" s="295">
        <v>0</v>
      </c>
      <c r="K20" s="295">
        <v>1410607</v>
      </c>
      <c r="L20" s="295">
        <v>0</v>
      </c>
      <c r="M20" s="297">
        <f t="shared" si="1"/>
        <v>0</v>
      </c>
    </row>
    <row r="21" spans="1:13" s="32" customFormat="1" ht="18" customHeight="1">
      <c r="A21" s="299" t="s">
        <v>257</v>
      </c>
      <c r="B21" s="300"/>
      <c r="C21" s="301">
        <f>SUM(C8:C20)</f>
        <v>40432953</v>
      </c>
      <c r="D21" s="301">
        <f>SUM(D8:D20)</f>
        <v>51483881</v>
      </c>
      <c r="E21" s="301">
        <f>SUM(E8:E20)</f>
        <v>50452520</v>
      </c>
      <c r="F21" s="301"/>
      <c r="G21" s="301">
        <f>SUM(G8:G20)</f>
        <v>1031361</v>
      </c>
      <c r="H21" s="301"/>
      <c r="I21" s="301">
        <f>SUM(I8:I20)</f>
        <v>91916834</v>
      </c>
      <c r="J21" s="301">
        <f>SUM(J8:J20)</f>
        <v>10377122.719999999</v>
      </c>
      <c r="K21" s="301">
        <f>SUM(K8:K20)</f>
        <v>91916834</v>
      </c>
      <c r="L21" s="301">
        <f>SUM(L8:L20)</f>
        <v>0</v>
      </c>
      <c r="M21" s="297">
        <f t="shared" si="1"/>
        <v>0</v>
      </c>
    </row>
    <row r="22" spans="1:13" s="33" customFormat="1" ht="18" customHeight="1">
      <c r="A22" s="302"/>
      <c r="B22" s="303"/>
      <c r="C22" s="302"/>
      <c r="D22" s="302"/>
      <c r="E22" s="304"/>
      <c r="F22" s="305"/>
      <c r="G22" s="306"/>
      <c r="H22" s="305"/>
      <c r="I22" s="302"/>
      <c r="J22" s="302"/>
      <c r="K22" s="302"/>
      <c r="L22" s="302"/>
      <c r="M22" s="297">
        <f t="shared" si="1"/>
        <v>0</v>
      </c>
    </row>
    <row r="23" spans="1:13" s="31" customFormat="1" ht="18" customHeight="1" thickBot="1">
      <c r="A23" s="307" t="s">
        <v>258</v>
      </c>
      <c r="B23" s="308"/>
      <c r="C23" s="309">
        <f>C21</f>
        <v>40432953</v>
      </c>
      <c r="D23" s="309">
        <f t="shared" ref="D23:L23" si="2">D21</f>
        <v>51483881</v>
      </c>
      <c r="E23" s="309">
        <f>E21</f>
        <v>50452520</v>
      </c>
      <c r="F23" s="309"/>
      <c r="G23" s="309">
        <f t="shared" si="2"/>
        <v>1031361</v>
      </c>
      <c r="H23" s="309"/>
      <c r="I23" s="309">
        <f t="shared" si="2"/>
        <v>91916834</v>
      </c>
      <c r="J23" s="309">
        <f t="shared" si="2"/>
        <v>10377122.719999999</v>
      </c>
      <c r="K23" s="309">
        <f t="shared" si="2"/>
        <v>91916834</v>
      </c>
      <c r="L23" s="309">
        <f t="shared" si="2"/>
        <v>0</v>
      </c>
      <c r="M23" s="297">
        <f t="shared" si="1"/>
        <v>0</v>
      </c>
    </row>
    <row r="24" spans="1:13" s="31" customFormat="1" ht="18" customHeight="1" thickTop="1">
      <c r="A24" s="302"/>
      <c r="B24" s="303"/>
      <c r="C24" s="302"/>
      <c r="D24" s="302"/>
      <c r="E24" s="304"/>
      <c r="F24" s="305"/>
      <c r="G24" s="306"/>
      <c r="H24" s="305"/>
      <c r="I24" s="302"/>
      <c r="J24" s="302"/>
      <c r="K24" s="302"/>
      <c r="L24" s="302"/>
      <c r="M24" s="297">
        <f t="shared" si="1"/>
        <v>0</v>
      </c>
    </row>
    <row r="25" spans="1:13" s="29" customFormat="1" ht="18" customHeight="1">
      <c r="A25" s="302"/>
      <c r="B25" s="303"/>
      <c r="C25" s="302"/>
      <c r="D25" s="302"/>
      <c r="E25" s="304"/>
      <c r="F25" s="305"/>
      <c r="G25" s="306"/>
      <c r="H25" s="305"/>
      <c r="I25" s="302"/>
      <c r="J25" s="302"/>
      <c r="K25" s="302"/>
      <c r="L25" s="302"/>
      <c r="M25" s="297">
        <f t="shared" si="1"/>
        <v>0</v>
      </c>
    </row>
    <row r="26" spans="1:13" s="34" customFormat="1" ht="18" customHeight="1">
      <c r="A26" s="310" t="s">
        <v>43</v>
      </c>
      <c r="B26" s="311"/>
      <c r="C26" s="312"/>
      <c r="D26" s="312"/>
      <c r="E26" s="312"/>
      <c r="F26" s="313"/>
      <c r="G26" s="314"/>
      <c r="H26" s="313"/>
      <c r="I26" s="312"/>
      <c r="J26" s="312"/>
      <c r="K26" s="312"/>
      <c r="L26" s="312"/>
      <c r="M26" s="297">
        <f t="shared" si="1"/>
        <v>0</v>
      </c>
    </row>
    <row r="27" spans="1:13" s="35" customFormat="1" ht="18" customHeight="1">
      <c r="A27" s="315" t="s">
        <v>4</v>
      </c>
      <c r="B27" s="316"/>
      <c r="C27" s="295">
        <v>24933685</v>
      </c>
      <c r="D27" s="295">
        <f>I27-C27</f>
        <v>41590298</v>
      </c>
      <c r="E27" s="295">
        <v>40650190</v>
      </c>
      <c r="F27" s="296" t="s">
        <v>418</v>
      </c>
      <c r="G27" s="295">
        <v>940108</v>
      </c>
      <c r="H27" s="296" t="s">
        <v>273</v>
      </c>
      <c r="I27" s="295">
        <v>66523983</v>
      </c>
      <c r="J27" s="295">
        <v>8411655.0600000024</v>
      </c>
      <c r="K27" s="295">
        <v>66523983</v>
      </c>
      <c r="L27" s="295">
        <v>0</v>
      </c>
      <c r="M27" s="297">
        <f>E27+G27-D27</f>
        <v>0</v>
      </c>
    </row>
    <row r="28" spans="1:13" s="29" customFormat="1" ht="18" customHeight="1">
      <c r="A28" s="317"/>
      <c r="B28" s="316" t="s">
        <v>39</v>
      </c>
      <c r="C28" s="318">
        <f>C27</f>
        <v>24933685</v>
      </c>
      <c r="D28" s="318">
        <f>D27</f>
        <v>41590298</v>
      </c>
      <c r="E28" s="318">
        <f>E27</f>
        <v>40650190</v>
      </c>
      <c r="F28" s="319"/>
      <c r="G28" s="318">
        <f>G27</f>
        <v>940108</v>
      </c>
      <c r="H28" s="319"/>
      <c r="I28" s="318">
        <f>I27</f>
        <v>66523983</v>
      </c>
      <c r="J28" s="318">
        <f>J27</f>
        <v>8411655.0600000024</v>
      </c>
      <c r="K28" s="318">
        <f>K27</f>
        <v>66523983</v>
      </c>
      <c r="L28" s="318">
        <f>L27</f>
        <v>0</v>
      </c>
      <c r="M28" s="297">
        <f t="shared" si="1"/>
        <v>0</v>
      </c>
    </row>
    <row r="29" spans="1:13" s="29" customFormat="1" ht="18" customHeight="1">
      <c r="A29" s="320" t="s">
        <v>6</v>
      </c>
      <c r="B29" s="316"/>
      <c r="C29" s="295">
        <v>15499268</v>
      </c>
      <c r="D29" s="295">
        <f>I29-C29</f>
        <v>9893583</v>
      </c>
      <c r="E29" s="295">
        <v>9802330</v>
      </c>
      <c r="F29" s="296" t="s">
        <v>286</v>
      </c>
      <c r="G29" s="295">
        <v>91253</v>
      </c>
      <c r="H29" s="296" t="s">
        <v>215</v>
      </c>
      <c r="I29" s="295">
        <v>25392851</v>
      </c>
      <c r="J29" s="295">
        <v>1965467.6599999997</v>
      </c>
      <c r="K29" s="295">
        <v>25392851</v>
      </c>
      <c r="L29" s="321">
        <v>0</v>
      </c>
      <c r="M29" s="297">
        <f t="shared" si="1"/>
        <v>0</v>
      </c>
    </row>
    <row r="30" spans="1:13" s="29" customFormat="1" ht="18" customHeight="1" thickBot="1">
      <c r="A30" s="307" t="s">
        <v>37</v>
      </c>
      <c r="B30" s="307"/>
      <c r="C30" s="309">
        <f>SUM(C28,C29)</f>
        <v>40432953</v>
      </c>
      <c r="D30" s="309">
        <f t="shared" ref="D30:L30" si="3">SUM(D28,D29)</f>
        <v>51483881</v>
      </c>
      <c r="E30" s="309">
        <f t="shared" si="3"/>
        <v>50452520</v>
      </c>
      <c r="F30" s="309"/>
      <c r="G30" s="309">
        <f t="shared" si="3"/>
        <v>1031361</v>
      </c>
      <c r="H30" s="309"/>
      <c r="I30" s="309">
        <f t="shared" si="3"/>
        <v>91916834</v>
      </c>
      <c r="J30" s="309">
        <f t="shared" si="3"/>
        <v>10377122.720000003</v>
      </c>
      <c r="K30" s="309">
        <f t="shared" si="3"/>
        <v>91916834</v>
      </c>
      <c r="L30" s="309">
        <f t="shared" si="3"/>
        <v>0</v>
      </c>
      <c r="M30" s="297">
        <f t="shared" si="1"/>
        <v>0</v>
      </c>
    </row>
    <row r="31" spans="1:13" s="29" customFormat="1" ht="16.5" customHeight="1" thickTop="1">
      <c r="A31" s="311"/>
      <c r="B31" s="316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297"/>
    </row>
    <row r="32" spans="1:13" s="29" customFormat="1" ht="16.5" customHeight="1">
      <c r="A32" s="323" t="s">
        <v>40</v>
      </c>
      <c r="B32" s="316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292"/>
    </row>
    <row r="33" spans="1:13" s="29" customFormat="1" ht="16.5" customHeight="1">
      <c r="A33" s="324"/>
      <c r="B33" s="325"/>
      <c r="C33" s="326"/>
      <c r="D33" s="325"/>
      <c r="E33" s="325"/>
      <c r="F33" s="325"/>
      <c r="G33" s="325"/>
      <c r="H33" s="325"/>
      <c r="I33" s="325"/>
      <c r="J33" s="325"/>
      <c r="K33" s="325"/>
      <c r="L33" s="325"/>
      <c r="M33" s="292"/>
    </row>
    <row r="34" spans="1:13" s="29" customFormat="1" ht="16.5" customHeight="1">
      <c r="A34" s="324" t="s">
        <v>273</v>
      </c>
      <c r="B34" s="327" t="s">
        <v>276</v>
      </c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292"/>
    </row>
    <row r="35" spans="1:13" s="29" customFormat="1" ht="16.5" customHeight="1">
      <c r="A35" s="324" t="s">
        <v>215</v>
      </c>
      <c r="B35" s="327" t="s">
        <v>214</v>
      </c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292"/>
    </row>
    <row r="36" spans="1:13" s="29" customFormat="1" ht="16.5" customHeight="1">
      <c r="A36" s="324" t="s">
        <v>287</v>
      </c>
      <c r="B36" s="327" t="s">
        <v>289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3" s="29" customFormat="1" ht="14.5">
      <c r="A37" s="35"/>
      <c r="B37" s="35"/>
      <c r="F37" s="37"/>
      <c r="G37" s="37"/>
      <c r="H37" s="37"/>
    </row>
    <row r="38" spans="1:13" s="29" customFormat="1" ht="14.5">
      <c r="A38" s="35"/>
      <c r="B38" s="35"/>
      <c r="F38" s="37"/>
      <c r="G38" s="37"/>
      <c r="H38" s="37"/>
    </row>
    <row r="39" spans="1:13" s="29" customFormat="1" ht="14.5">
      <c r="A39" s="61"/>
      <c r="B39" s="35"/>
      <c r="F39" s="37"/>
      <c r="G39" s="37"/>
      <c r="H39" s="37"/>
      <c r="I39" s="39"/>
    </row>
    <row r="40" spans="1:13" s="29" customFormat="1" ht="14.5">
      <c r="A40" s="61"/>
      <c r="B40" s="35"/>
      <c r="F40" s="37"/>
      <c r="G40" s="37"/>
      <c r="H40" s="37"/>
      <c r="I40" s="39"/>
    </row>
    <row r="41" spans="1:13" s="29" customFormat="1" ht="14.5">
      <c r="A41" s="61"/>
      <c r="B41" s="35"/>
      <c r="F41" s="37"/>
      <c r="G41" s="37"/>
      <c r="H41" s="37"/>
    </row>
    <row r="42" spans="1:13" s="29" customFormat="1" ht="14.5">
      <c r="A42" s="61"/>
      <c r="B42" s="35"/>
      <c r="F42" s="37"/>
      <c r="G42" s="37"/>
      <c r="H42" s="37"/>
    </row>
    <row r="43" spans="1:13" s="29" customFormat="1" ht="14.5">
      <c r="A43" s="61"/>
      <c r="B43" s="35"/>
      <c r="F43" s="37"/>
      <c r="G43" s="37"/>
      <c r="H43" s="37"/>
    </row>
    <row r="44" spans="1:13" s="29" customFormat="1" ht="14.5">
      <c r="A44" s="61"/>
      <c r="B44" s="35"/>
      <c r="F44" s="37"/>
      <c r="G44" s="37"/>
      <c r="H44" s="37"/>
    </row>
    <row r="45" spans="1:13" s="29" customFormat="1" ht="14.5">
      <c r="A45" s="61"/>
      <c r="B45" s="35"/>
      <c r="F45" s="37"/>
      <c r="G45" s="37"/>
      <c r="H45" s="37"/>
    </row>
    <row r="46" spans="1:13" s="29" customFormat="1" ht="14.5">
      <c r="A46" s="61"/>
      <c r="B46" s="35"/>
      <c r="F46" s="37"/>
      <c r="G46" s="37"/>
      <c r="H46" s="37"/>
    </row>
    <row r="47" spans="1:13" s="29" customFormat="1" ht="14.5">
      <c r="A47" s="61"/>
      <c r="B47" s="35"/>
      <c r="F47" s="37"/>
      <c r="G47" s="37"/>
      <c r="H47" s="37"/>
    </row>
    <row r="48" spans="1:13" s="29" customFormat="1" ht="14.5">
      <c r="A48" s="61"/>
      <c r="B48" s="35"/>
      <c r="F48" s="37"/>
      <c r="G48" s="37"/>
      <c r="H48" s="37"/>
    </row>
    <row r="49" spans="1:8" s="29" customFormat="1" ht="14.5">
      <c r="A49" s="61"/>
      <c r="B49" s="35"/>
      <c r="F49" s="37"/>
      <c r="G49" s="37"/>
      <c r="H49" s="37"/>
    </row>
    <row r="50" spans="1:8" s="29" customFormat="1" ht="14.5">
      <c r="A50" s="61"/>
      <c r="B50" s="35"/>
      <c r="F50" s="37"/>
      <c r="G50" s="37"/>
      <c r="H50" s="37"/>
    </row>
    <row r="51" spans="1:8" s="29" customFormat="1" ht="14">
      <c r="A51" s="38"/>
      <c r="F51" s="37"/>
      <c r="G51" s="37"/>
      <c r="H51" s="37"/>
    </row>
    <row r="52" spans="1:8" s="29" customFormat="1" ht="14">
      <c r="A52" s="38"/>
      <c r="F52" s="37"/>
      <c r="G52" s="37"/>
      <c r="H52" s="37"/>
    </row>
    <row r="53" spans="1:8" s="29" customFormat="1" ht="14">
      <c r="A53" s="38"/>
      <c r="F53" s="37"/>
      <c r="G53" s="37"/>
      <c r="H53" s="37"/>
    </row>
    <row r="54" spans="1:8" s="29" customFormat="1" ht="14">
      <c r="A54" s="38"/>
      <c r="F54" s="37"/>
      <c r="G54" s="37"/>
      <c r="H54" s="37"/>
    </row>
    <row r="55" spans="1:8" s="29" customFormat="1" ht="14">
      <c r="A55" s="38"/>
      <c r="F55" s="37"/>
      <c r="G55" s="37"/>
      <c r="H55" s="37"/>
    </row>
    <row r="56" spans="1:8" s="29" customFormat="1" ht="14">
      <c r="A56" s="38"/>
      <c r="F56" s="37"/>
      <c r="G56" s="37"/>
      <c r="H56" s="37"/>
    </row>
    <row r="57" spans="1:8" s="29" customFormat="1" ht="14">
      <c r="A57" s="38"/>
      <c r="F57" s="37"/>
      <c r="G57" s="37"/>
      <c r="H57" s="37"/>
    </row>
    <row r="58" spans="1:8" s="29" customFormat="1" ht="14">
      <c r="A58" s="38"/>
      <c r="F58" s="37"/>
      <c r="G58" s="37"/>
      <c r="H58" s="37"/>
    </row>
    <row r="59" spans="1:8" s="29" customFormat="1" ht="14">
      <c r="F59" s="37"/>
      <c r="G59" s="37"/>
      <c r="H59" s="37"/>
    </row>
    <row r="60" spans="1:8" s="29" customFormat="1" ht="14">
      <c r="F60" s="37"/>
      <c r="G60" s="37"/>
      <c r="H60" s="37"/>
    </row>
    <row r="61" spans="1:8" s="29" customFormat="1" ht="14">
      <c r="F61" s="37"/>
      <c r="G61" s="37"/>
      <c r="H61" s="37"/>
    </row>
    <row r="62" spans="1:8" s="29" customFormat="1" ht="14">
      <c r="F62" s="37"/>
      <c r="G62" s="37"/>
      <c r="H62" s="37"/>
    </row>
    <row r="63" spans="1:8" s="29" customFormat="1" ht="14">
      <c r="F63" s="37"/>
      <c r="G63" s="37"/>
      <c r="H63" s="37"/>
    </row>
    <row r="64" spans="1:8" s="29" customFormat="1" ht="14">
      <c r="F64" s="37"/>
      <c r="G64" s="37"/>
      <c r="H64" s="37"/>
    </row>
    <row r="65" spans="6:8" s="29" customFormat="1" ht="14">
      <c r="F65" s="37"/>
      <c r="G65" s="37"/>
      <c r="H65" s="37"/>
    </row>
    <row r="66" spans="6:8" s="29" customFormat="1" ht="14">
      <c r="F66" s="37"/>
      <c r="G66" s="37"/>
      <c r="H66" s="37"/>
    </row>
    <row r="67" spans="6:8" s="29" customFormat="1" ht="14">
      <c r="F67" s="37"/>
      <c r="G67" s="37"/>
      <c r="H67" s="37"/>
    </row>
    <row r="68" spans="6:8" s="29" customFormat="1" ht="14">
      <c r="F68" s="37"/>
      <c r="G68" s="37"/>
      <c r="H68" s="37"/>
    </row>
    <row r="69" spans="6:8" s="29" customFormat="1" ht="14">
      <c r="F69" s="37"/>
      <c r="G69" s="37"/>
      <c r="H69" s="37"/>
    </row>
    <row r="70" spans="6:8" s="29" customFormat="1" ht="14">
      <c r="F70" s="37"/>
      <c r="G70" s="37"/>
      <c r="H70" s="37"/>
    </row>
    <row r="71" spans="6:8" s="29" customFormat="1" ht="14">
      <c r="F71" s="37"/>
      <c r="G71" s="37"/>
      <c r="H71" s="37"/>
    </row>
    <row r="72" spans="6:8" s="29" customFormat="1" ht="14">
      <c r="F72" s="37"/>
      <c r="G72" s="37"/>
      <c r="H72" s="37"/>
    </row>
    <row r="73" spans="6:8" s="29" customFormat="1" ht="14">
      <c r="F73" s="37"/>
      <c r="G73" s="37"/>
      <c r="H73" s="37"/>
    </row>
    <row r="74" spans="6:8" s="29" customFormat="1" ht="14">
      <c r="F74" s="37"/>
      <c r="G74" s="37"/>
      <c r="H74" s="37"/>
    </row>
    <row r="75" spans="6:8" s="29" customFormat="1" ht="14">
      <c r="F75" s="37"/>
      <c r="G75" s="37"/>
      <c r="H75" s="37"/>
    </row>
    <row r="76" spans="6:8" s="29" customFormat="1" ht="14">
      <c r="F76" s="37"/>
      <c r="G76" s="37"/>
      <c r="H76" s="37"/>
    </row>
    <row r="77" spans="6:8" s="29" customFormat="1" ht="14">
      <c r="F77" s="37"/>
      <c r="G77" s="37"/>
      <c r="H77" s="37"/>
    </row>
    <row r="78" spans="6:8" s="29" customFormat="1" ht="14">
      <c r="F78" s="37"/>
      <c r="G78" s="37"/>
      <c r="H78" s="37"/>
    </row>
    <row r="79" spans="6:8" s="29" customFormat="1" ht="14">
      <c r="F79" s="37"/>
      <c r="G79" s="37"/>
      <c r="H79" s="37"/>
    </row>
    <row r="80" spans="6:8" s="29" customFormat="1" ht="14">
      <c r="F80" s="37"/>
      <c r="G80" s="37"/>
      <c r="H80" s="37"/>
    </row>
    <row r="81" spans="6:8" s="29" customFormat="1" ht="14">
      <c r="F81" s="37"/>
      <c r="G81" s="37"/>
      <c r="H81" s="37"/>
    </row>
    <row r="82" spans="6:8" s="29" customFormat="1" ht="14">
      <c r="F82" s="37"/>
      <c r="G82" s="37"/>
      <c r="H82" s="37"/>
    </row>
    <row r="83" spans="6:8" s="29" customFormat="1" ht="14">
      <c r="F83" s="37"/>
      <c r="G83" s="37"/>
      <c r="H83" s="37"/>
    </row>
    <row r="84" spans="6:8" s="29" customFormat="1" ht="14">
      <c r="F84" s="37"/>
      <c r="G84" s="37"/>
      <c r="H84" s="37"/>
    </row>
    <row r="85" spans="6:8" s="29" customFormat="1" ht="14">
      <c r="F85" s="37"/>
      <c r="G85" s="37"/>
      <c r="H85" s="37"/>
    </row>
    <row r="86" spans="6:8" s="29" customFormat="1" ht="14">
      <c r="F86" s="37"/>
      <c r="G86" s="37"/>
      <c r="H86" s="37"/>
    </row>
    <row r="87" spans="6:8" s="29" customFormat="1" ht="14">
      <c r="F87" s="37"/>
      <c r="G87" s="37"/>
      <c r="H87" s="37"/>
    </row>
    <row r="88" spans="6:8" s="29" customFormat="1" ht="14">
      <c r="F88" s="37"/>
      <c r="G88" s="37"/>
      <c r="H88" s="37"/>
    </row>
    <row r="89" spans="6:8" s="29" customFormat="1" ht="14">
      <c r="F89" s="37"/>
      <c r="G89" s="37"/>
      <c r="H89" s="37"/>
    </row>
  </sheetData>
  <mergeCells count="1">
    <mergeCell ref="A7:B7"/>
  </mergeCells>
  <phoneticPr fontId="22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796875" defaultRowHeight="15.5"/>
  <cols>
    <col min="1" max="1" width="115.453125" style="7" bestFit="1" customWidth="1"/>
    <col min="2" max="2" width="9.1796875" style="7"/>
    <col min="3" max="3" width="17.26953125" style="7" customWidth="1"/>
    <col min="4" max="4" width="10.54296875" style="3" bestFit="1" customWidth="1"/>
    <col min="5" max="16384" width="9.1796875" style="3"/>
  </cols>
  <sheetData>
    <row r="1" spans="1:16" s="10" customFormat="1">
      <c r="A1" s="515" t="s">
        <v>3</v>
      </c>
      <c r="B1" s="515"/>
      <c r="C1" s="515"/>
      <c r="D1" s="45"/>
      <c r="E1" s="45"/>
      <c r="F1" s="45"/>
      <c r="G1" s="45"/>
      <c r="H1" s="45"/>
      <c r="I1" s="45"/>
      <c r="J1" s="45"/>
      <c r="K1" s="45"/>
      <c r="L1" s="45"/>
      <c r="M1" s="46"/>
      <c r="N1" s="47"/>
      <c r="O1" s="48"/>
      <c r="P1" s="48"/>
    </row>
    <row r="2" spans="1:16" s="9" customFormat="1">
      <c r="A2" s="516" t="s">
        <v>232</v>
      </c>
      <c r="B2" s="516"/>
      <c r="C2" s="516"/>
      <c r="D2" s="49"/>
      <c r="E2" s="49"/>
      <c r="F2" s="49"/>
      <c r="G2" s="49"/>
      <c r="H2" s="49"/>
      <c r="I2" s="49"/>
      <c r="J2" s="49"/>
      <c r="K2" s="49"/>
      <c r="L2" s="49"/>
      <c r="M2" s="50"/>
      <c r="N2" s="51"/>
      <c r="O2" s="52"/>
      <c r="P2" s="52"/>
    </row>
    <row r="3" spans="1:16" s="9" customFormat="1">
      <c r="A3" s="514" t="s">
        <v>231</v>
      </c>
      <c r="B3" s="514"/>
      <c r="C3" s="514"/>
      <c r="D3" s="49"/>
      <c r="E3" s="49"/>
      <c r="F3" s="49"/>
      <c r="G3" s="49"/>
      <c r="H3" s="49"/>
      <c r="I3" s="49"/>
      <c r="J3" s="49"/>
      <c r="K3" s="49"/>
      <c r="L3" s="49"/>
      <c r="M3" s="50"/>
      <c r="N3" s="51"/>
      <c r="O3" s="52"/>
      <c r="P3" s="52"/>
    </row>
    <row r="4" spans="1:16" ht="16" thickBot="1"/>
    <row r="5" spans="1:16" s="18" customFormat="1" ht="28">
      <c r="A5" s="20" t="s">
        <v>188</v>
      </c>
      <c r="B5" s="21" t="s">
        <v>174</v>
      </c>
      <c r="C5" s="22" t="s">
        <v>175</v>
      </c>
    </row>
    <row r="6" spans="1:16" s="18" customFormat="1" ht="14.5">
      <c r="A6" s="53"/>
      <c r="B6" s="54"/>
      <c r="C6" s="23"/>
    </row>
    <row r="7" spans="1:16" s="18" customFormat="1" ht="14.5">
      <c r="A7" s="55"/>
      <c r="B7" s="54"/>
      <c r="C7" s="23"/>
    </row>
    <row r="8" spans="1:16" s="18" customFormat="1" ht="14.5">
      <c r="A8" s="55"/>
      <c r="B8" s="54"/>
      <c r="C8" s="24"/>
    </row>
    <row r="9" spans="1:16" s="18" customFormat="1" ht="14.5">
      <c r="A9" s="55" t="s">
        <v>176</v>
      </c>
      <c r="B9" s="54"/>
      <c r="C9" s="24">
        <f>SUM(C6:C8)</f>
        <v>0</v>
      </c>
    </row>
    <row r="10" spans="1:16" s="18" customFormat="1" ht="14.5">
      <c r="A10" s="53"/>
      <c r="B10" s="56"/>
      <c r="C10" s="25"/>
    </row>
    <row r="11" spans="1:16" s="18" customFormat="1" ht="28">
      <c r="A11" s="57" t="s">
        <v>182</v>
      </c>
      <c r="B11" s="58" t="s">
        <v>174</v>
      </c>
      <c r="C11" s="26" t="s">
        <v>175</v>
      </c>
    </row>
    <row r="12" spans="1:16" s="18" customFormat="1" ht="14.5">
      <c r="A12" s="53"/>
      <c r="B12" s="54"/>
      <c r="C12" s="23"/>
    </row>
    <row r="13" spans="1:16" s="18" customFormat="1" ht="14.5">
      <c r="A13" s="55"/>
      <c r="B13" s="54"/>
      <c r="C13" s="23"/>
    </row>
    <row r="14" spans="1:16" s="18" customFormat="1" ht="14.5">
      <c r="A14" s="55"/>
      <c r="B14" s="54"/>
      <c r="C14" s="24"/>
    </row>
    <row r="15" spans="1:16" s="18" customFormat="1" ht="15" thickBot="1">
      <c r="A15" s="59" t="s">
        <v>176</v>
      </c>
      <c r="B15" s="60"/>
      <c r="C15" s="27">
        <f>SUM(C12:C14)</f>
        <v>0</v>
      </c>
    </row>
    <row r="16" spans="1:16" s="18" customFormat="1" ht="14.5">
      <c r="A16" s="44"/>
      <c r="B16" s="44"/>
    </row>
    <row r="17" spans="1:2" s="18" customFormat="1" ht="14.5">
      <c r="A17" s="44"/>
      <c r="B17" s="44"/>
    </row>
    <row r="18" spans="1:2" s="18" customFormat="1" ht="14.5">
      <c r="A18" s="44"/>
      <c r="B18" s="44"/>
    </row>
    <row r="19" spans="1:2" s="18" customFormat="1" ht="14.5">
      <c r="A19" s="44"/>
      <c r="B19" s="44"/>
    </row>
    <row r="20" spans="1:2" s="18" customFormat="1" ht="14.5">
      <c r="A20" s="44"/>
      <c r="B20" s="44"/>
    </row>
    <row r="21" spans="1:2" s="18" customFormat="1" ht="14.5">
      <c r="A21" s="44"/>
      <c r="B21" s="44"/>
    </row>
    <row r="22" spans="1:2" s="18" customFormat="1" ht="14.5">
      <c r="A22" s="44"/>
      <c r="B22" s="44"/>
    </row>
    <row r="23" spans="1:2" s="18" customFormat="1" ht="14.5">
      <c r="A23" s="44"/>
      <c r="B23" s="44"/>
    </row>
    <row r="24" spans="1:2" s="18" customFormat="1" ht="14.5">
      <c r="A24" s="44"/>
      <c r="B24" s="44"/>
    </row>
    <row r="25" spans="1:2" s="18" customFormat="1" ht="14.5">
      <c r="A25" s="44"/>
      <c r="B25" s="44"/>
    </row>
    <row r="26" spans="1:2" s="18" customFormat="1" ht="14.5">
      <c r="A26" s="44"/>
      <c r="B26" s="44"/>
    </row>
    <row r="27" spans="1:2" s="18" customFormat="1" ht="14.5">
      <c r="A27" s="44"/>
      <c r="B27" s="44"/>
    </row>
    <row r="28" spans="1:2" s="18" customFormat="1" ht="14.5">
      <c r="A28" s="44"/>
      <c r="B28" s="44"/>
    </row>
    <row r="29" spans="1:2" s="18" customFormat="1" ht="14.5">
      <c r="A29" s="44"/>
      <c r="B29" s="44"/>
    </row>
    <row r="30" spans="1:2" s="18" customFormat="1" ht="14.5">
      <c r="A30" s="44"/>
      <c r="B30" s="44"/>
    </row>
    <row r="31" spans="1:2" s="18" customFormat="1" ht="14.5">
      <c r="A31" s="44"/>
      <c r="B31" s="44"/>
    </row>
    <row r="32" spans="1:2" s="18" customFormat="1" ht="14.5">
      <c r="A32" s="44"/>
      <c r="B32" s="44"/>
    </row>
    <row r="33" spans="1:2" s="18" customFormat="1" ht="14.5">
      <c r="A33" s="44"/>
      <c r="B33" s="44"/>
    </row>
    <row r="34" spans="1:2" s="18" customFormat="1" ht="14.5">
      <c r="A34" s="44"/>
      <c r="B34" s="44"/>
    </row>
    <row r="35" spans="1:2" s="18" customFormat="1" ht="14.5">
      <c r="A35" s="44"/>
      <c r="B35" s="44"/>
    </row>
    <row r="36" spans="1:2" s="18" customFormat="1" ht="14.5">
      <c r="A36" s="44"/>
      <c r="B36" s="44"/>
    </row>
    <row r="37" spans="1:2" s="18" customFormat="1" ht="14.5">
      <c r="A37" s="44"/>
      <c r="B37" s="44"/>
    </row>
    <row r="38" spans="1:2" s="18" customFormat="1" ht="14.5">
      <c r="A38" s="44"/>
      <c r="B38" s="44"/>
    </row>
    <row r="39" spans="1:2" s="18" customFormat="1" ht="14.5">
      <c r="A39" s="44"/>
      <c r="B39" s="44"/>
    </row>
    <row r="40" spans="1:2" s="18" customFormat="1" ht="14.5">
      <c r="A40" s="44"/>
      <c r="B40" s="44"/>
    </row>
    <row r="41" spans="1:2" s="18" customFormat="1" ht="14.5">
      <c r="A41" s="44"/>
      <c r="B41" s="44"/>
    </row>
    <row r="42" spans="1:2" s="18" customFormat="1" ht="14.5">
      <c r="A42" s="44"/>
      <c r="B42" s="44"/>
    </row>
    <row r="43" spans="1:2" s="18" customFormat="1" ht="14.5">
      <c r="A43" s="44"/>
      <c r="B43" s="44"/>
    </row>
    <row r="44" spans="1:2" s="18" customFormat="1" ht="14.5">
      <c r="A44" s="44"/>
      <c r="B44" s="44"/>
    </row>
    <row r="45" spans="1:2" s="18" customFormat="1" ht="14.5">
      <c r="A45" s="44"/>
      <c r="B45" s="44"/>
    </row>
    <row r="46" spans="1:2" s="18" customFormat="1" ht="14.5">
      <c r="A46" s="44"/>
      <c r="B46" s="44"/>
    </row>
    <row r="47" spans="1:2" s="18" customFormat="1" ht="14.5">
      <c r="A47" s="44"/>
      <c r="B47" s="44"/>
    </row>
    <row r="48" spans="1:2" s="18" customFormat="1" ht="14.5">
      <c r="A48" s="44"/>
      <c r="B48" s="44"/>
    </row>
    <row r="49" spans="1:2" s="18" customFormat="1" ht="14.5">
      <c r="A49" s="44"/>
      <c r="B49" s="44"/>
    </row>
    <row r="50" spans="1:2" s="18" customFormat="1" ht="14"/>
    <row r="51" spans="1:2" s="18" customFormat="1" ht="14"/>
    <row r="52" spans="1:2" s="18" customFormat="1" ht="14"/>
    <row r="53" spans="1:2" s="18" customFormat="1" ht="14"/>
    <row r="54" spans="1:2" s="18" customFormat="1" ht="14"/>
    <row r="55" spans="1:2" s="18" customFormat="1" ht="14"/>
    <row r="56" spans="1:2" s="18" customFormat="1" ht="14"/>
    <row r="57" spans="1:2" s="18" customFormat="1" ht="14"/>
    <row r="58" spans="1:2" s="18" customFormat="1" ht="14"/>
    <row r="59" spans="1:2" s="18" customFormat="1" ht="14"/>
    <row r="60" spans="1:2" s="18" customFormat="1" ht="14"/>
    <row r="61" spans="1:2" s="18" customFormat="1" ht="14"/>
    <row r="62" spans="1:2" s="18" customFormat="1" ht="14"/>
    <row r="63" spans="1:2" s="18" customFormat="1" ht="14"/>
    <row r="64" spans="1:2" s="18" customFormat="1" ht="14"/>
    <row r="65" s="18" customFormat="1" ht="14"/>
    <row r="66" s="18" customFormat="1" ht="14"/>
    <row r="67" s="18" customFormat="1" ht="14"/>
    <row r="68" s="18" customFormat="1" ht="14"/>
    <row r="69" s="18" customFormat="1" ht="14"/>
    <row r="70" s="18" customFormat="1" ht="14"/>
    <row r="71" s="18" customFormat="1" ht="14"/>
    <row r="72" s="18" customFormat="1" ht="14"/>
    <row r="73" s="18" customFormat="1" ht="14"/>
    <row r="74" s="18" customFormat="1" ht="14"/>
    <row r="75" s="18" customFormat="1" ht="14"/>
    <row r="76" s="18" customFormat="1" ht="14"/>
    <row r="77" s="18" customFormat="1" ht="14"/>
    <row r="78" s="18" customFormat="1" ht="14"/>
    <row r="79" s="18" customFormat="1" ht="14"/>
    <row r="80" s="18" customFormat="1" ht="14"/>
    <row r="81" s="18" customFormat="1" ht="14"/>
    <row r="82" s="18" customFormat="1" ht="14"/>
    <row r="83" s="18" customFormat="1" ht="14"/>
    <row r="84" s="18" customFormat="1" ht="14"/>
    <row r="85" s="18" customFormat="1" ht="14"/>
    <row r="86" s="18" customFormat="1" ht="14"/>
    <row r="87" s="18" customFormat="1" ht="14"/>
    <row r="88" s="18" customFormat="1" ht="14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26"/>
  <sheetViews>
    <sheetView topLeftCell="A7" zoomScale="80" zoomScaleNormal="80" workbookViewId="0">
      <selection activeCell="B22" sqref="B22"/>
    </sheetView>
  </sheetViews>
  <sheetFormatPr defaultColWidth="9.1796875" defaultRowHeight="15.5"/>
  <cols>
    <col min="1" max="1" width="7.1796875" style="391" customWidth="1"/>
    <col min="2" max="2" width="81.1796875" style="391" customWidth="1"/>
    <col min="3" max="3" width="16.7265625" style="391" customWidth="1"/>
    <col min="4" max="4" width="4.1796875" style="391" customWidth="1"/>
    <col min="5" max="5" width="12.54296875" style="391" customWidth="1"/>
    <col min="6" max="7" width="16.7265625" style="391" customWidth="1"/>
    <col min="8" max="9" width="12.26953125" style="391" customWidth="1"/>
    <col min="10" max="10" width="8.7265625" style="391" bestFit="1" customWidth="1"/>
    <col min="11" max="16384" width="9.1796875" style="391"/>
  </cols>
  <sheetData>
    <row r="1" spans="1:11" ht="16.5" customHeight="1">
      <c r="A1" s="517" t="s">
        <v>3</v>
      </c>
      <c r="B1" s="517"/>
      <c r="C1" s="517"/>
      <c r="D1" s="517"/>
      <c r="E1" s="517"/>
      <c r="F1" s="517"/>
      <c r="G1" s="517"/>
      <c r="H1" s="434"/>
      <c r="I1" s="434"/>
      <c r="J1" s="434"/>
    </row>
    <row r="2" spans="1:11" ht="16.5" customHeight="1">
      <c r="A2" s="518" t="s">
        <v>262</v>
      </c>
      <c r="B2" s="518"/>
      <c r="C2" s="518"/>
      <c r="D2" s="518"/>
      <c r="E2" s="518"/>
      <c r="F2" s="518"/>
      <c r="G2" s="518"/>
      <c r="H2" s="434"/>
      <c r="I2" s="434"/>
      <c r="J2" s="434"/>
    </row>
    <row r="3" spans="1:11" ht="16.5" customHeight="1">
      <c r="A3" s="519" t="s">
        <v>406</v>
      </c>
      <c r="B3" s="519"/>
      <c r="C3" s="519"/>
      <c r="D3" s="519"/>
      <c r="E3" s="519"/>
      <c r="F3" s="519"/>
      <c r="G3" s="519"/>
      <c r="H3" s="434"/>
      <c r="I3" s="434"/>
      <c r="J3" s="434"/>
    </row>
    <row r="4" spans="1:11">
      <c r="A4" s="520" t="s">
        <v>167</v>
      </c>
      <c r="B4" s="520"/>
      <c r="C4" s="520"/>
      <c r="D4" s="520"/>
      <c r="E4" s="520"/>
      <c r="F4" s="520"/>
      <c r="G4" s="520"/>
    </row>
    <row r="5" spans="1:11" s="392" customFormat="1">
      <c r="F5" s="392" t="s">
        <v>167</v>
      </c>
    </row>
    <row r="6" spans="1:11" s="395" customFormat="1" ht="33.4" customHeight="1">
      <c r="A6" s="393"/>
      <c r="B6" s="394" t="s">
        <v>44</v>
      </c>
      <c r="C6" s="393" t="s">
        <v>263</v>
      </c>
      <c r="D6" s="393"/>
      <c r="E6" s="393" t="s">
        <v>264</v>
      </c>
      <c r="F6" s="393" t="s">
        <v>391</v>
      </c>
      <c r="G6" s="393" t="s">
        <v>206</v>
      </c>
    </row>
    <row r="7" spans="1:11" ht="9" customHeight="1">
      <c r="A7" s="396"/>
      <c r="B7" s="397"/>
      <c r="C7" s="396"/>
      <c r="D7" s="396"/>
      <c r="E7" s="396"/>
      <c r="F7" s="396"/>
      <c r="G7" s="396"/>
    </row>
    <row r="8" spans="1:11" ht="19" customHeight="1">
      <c r="A8" s="398">
        <v>1</v>
      </c>
      <c r="B8" s="399" t="s">
        <v>45</v>
      </c>
      <c r="C8" s="400">
        <v>814292</v>
      </c>
      <c r="D8" s="443" t="s">
        <v>398</v>
      </c>
      <c r="E8" s="400">
        <v>271628</v>
      </c>
      <c r="F8" s="400">
        <v>836856.4944442102</v>
      </c>
      <c r="G8" s="400">
        <v>22564.494444210199</v>
      </c>
      <c r="I8" s="401"/>
      <c r="J8" s="401"/>
      <c r="K8" s="444"/>
    </row>
    <row r="9" spans="1:11" ht="19" customHeight="1">
      <c r="A9" s="398">
        <v>2</v>
      </c>
      <c r="B9" s="399" t="s">
        <v>46</v>
      </c>
      <c r="C9" s="400">
        <v>287177</v>
      </c>
      <c r="D9" s="400"/>
      <c r="E9" s="400">
        <v>99851</v>
      </c>
      <c r="F9" s="400">
        <v>298039.56446186121</v>
      </c>
      <c r="G9" s="400">
        <v>10862.564461861213</v>
      </c>
      <c r="I9" s="401"/>
      <c r="J9" s="401"/>
      <c r="K9" s="444"/>
    </row>
    <row r="10" spans="1:11" ht="19" customHeight="1">
      <c r="A10" s="398">
        <v>3</v>
      </c>
      <c r="B10" s="399" t="s">
        <v>207</v>
      </c>
      <c r="C10" s="400">
        <v>113690</v>
      </c>
      <c r="D10" s="443" t="s">
        <v>398</v>
      </c>
      <c r="E10" s="400">
        <v>35923</v>
      </c>
      <c r="F10" s="400">
        <v>113805.4985945408</v>
      </c>
      <c r="G10" s="400">
        <v>115.49859454079706</v>
      </c>
      <c r="I10" s="401"/>
      <c r="J10" s="401"/>
      <c r="K10" s="444"/>
    </row>
    <row r="11" spans="1:11" ht="19" customHeight="1">
      <c r="A11" s="398">
        <v>4</v>
      </c>
      <c r="B11" s="399" t="s">
        <v>208</v>
      </c>
      <c r="C11" s="400">
        <v>13294</v>
      </c>
      <c r="D11" s="443" t="s">
        <v>398</v>
      </c>
      <c r="E11" s="400">
        <v>7435</v>
      </c>
      <c r="F11" s="400">
        <v>24155.212467774589</v>
      </c>
      <c r="G11" s="400">
        <v>10861.212467774589</v>
      </c>
      <c r="I11" s="401"/>
      <c r="J11" s="401"/>
      <c r="K11" s="444"/>
    </row>
    <row r="12" spans="1:11" s="402" customFormat="1" ht="19" customHeight="1">
      <c r="A12" s="398">
        <v>5</v>
      </c>
      <c r="B12" s="399" t="s">
        <v>47</v>
      </c>
      <c r="C12" s="400">
        <v>186756</v>
      </c>
      <c r="D12" s="400"/>
      <c r="E12" s="400">
        <v>57161</v>
      </c>
      <c r="F12" s="400">
        <v>168897.71327319805</v>
      </c>
      <c r="G12" s="400">
        <v>-17858.286726801947</v>
      </c>
      <c r="I12" s="403"/>
      <c r="J12" s="403"/>
      <c r="K12" s="444"/>
    </row>
    <row r="13" spans="1:11" ht="19" customHeight="1">
      <c r="A13" s="398">
        <v>6</v>
      </c>
      <c r="B13" s="399" t="s">
        <v>209</v>
      </c>
      <c r="C13" s="400">
        <v>88293</v>
      </c>
      <c r="D13" s="400"/>
      <c r="E13" s="400">
        <v>29102</v>
      </c>
      <c r="F13" s="400">
        <v>83952.643390072277</v>
      </c>
      <c r="G13" s="400">
        <v>-4340.3566099277232</v>
      </c>
      <c r="K13" s="444"/>
    </row>
    <row r="14" spans="1:11" ht="19" customHeight="1">
      <c r="A14" s="398">
        <v>7</v>
      </c>
      <c r="B14" s="399" t="s">
        <v>210</v>
      </c>
      <c r="C14" s="400">
        <v>14306</v>
      </c>
      <c r="D14" s="400"/>
      <c r="E14" s="400">
        <v>3920</v>
      </c>
      <c r="F14" s="400">
        <v>13080.17165025097</v>
      </c>
      <c r="G14" s="400">
        <v>-1225.8283497490302</v>
      </c>
      <c r="K14" s="444"/>
    </row>
    <row r="15" spans="1:11" s="402" customFormat="1" ht="19" customHeight="1">
      <c r="A15" s="398">
        <v>8</v>
      </c>
      <c r="B15" s="399" t="s">
        <v>48</v>
      </c>
      <c r="C15" s="404">
        <v>16.29</v>
      </c>
      <c r="D15" s="404"/>
      <c r="E15" s="405">
        <v>17.591446127850819</v>
      </c>
      <c r="F15" s="406">
        <v>15.803271287279049</v>
      </c>
      <c r="G15" s="407">
        <v>-0.48672871272095009</v>
      </c>
      <c r="K15" s="444"/>
    </row>
    <row r="16" spans="1:11" ht="19" customHeight="1">
      <c r="A16" s="398">
        <v>9</v>
      </c>
      <c r="B16" s="399" t="s">
        <v>211</v>
      </c>
      <c r="C16" s="405">
        <v>31.5</v>
      </c>
      <c r="D16" s="405"/>
      <c r="E16" s="405">
        <v>35.518462826734854</v>
      </c>
      <c r="F16" s="406">
        <v>35.645672792937347</v>
      </c>
      <c r="G16" s="407">
        <v>4.1456727929373471</v>
      </c>
      <c r="K16" s="444"/>
    </row>
    <row r="17" spans="1:11" ht="19" customHeight="1">
      <c r="A17" s="398">
        <v>10</v>
      </c>
      <c r="B17" s="399" t="s">
        <v>387</v>
      </c>
      <c r="C17" s="400">
        <v>31260</v>
      </c>
      <c r="D17" s="443" t="s">
        <v>398</v>
      </c>
      <c r="E17" s="400">
        <v>30541.5</v>
      </c>
      <c r="F17" s="408">
        <v>30943.82818929592</v>
      </c>
      <c r="G17" s="400">
        <v>-316.17181070407969</v>
      </c>
      <c r="H17" s="391" t="s">
        <v>167</v>
      </c>
      <c r="K17" s="444"/>
    </row>
    <row r="18" spans="1:11" ht="19" customHeight="1">
      <c r="A18" s="398">
        <v>11</v>
      </c>
      <c r="B18" s="399" t="s">
        <v>186</v>
      </c>
      <c r="C18" s="400">
        <v>16275</v>
      </c>
      <c r="D18" s="400"/>
      <c r="E18" s="409">
        <v>15903.873742779359</v>
      </c>
      <c r="F18" s="400">
        <v>16022.978600995826</v>
      </c>
      <c r="G18" s="400">
        <v>-252.02139900417387</v>
      </c>
      <c r="H18" s="391" t="s">
        <v>167</v>
      </c>
      <c r="K18" s="444"/>
    </row>
    <row r="19" spans="1:11" s="402" customFormat="1" ht="19" customHeight="1">
      <c r="A19" s="398">
        <v>12</v>
      </c>
      <c r="B19" s="399" t="s">
        <v>388</v>
      </c>
      <c r="C19" s="400">
        <v>48668</v>
      </c>
      <c r="D19" s="400"/>
      <c r="E19" s="409">
        <v>47981.377646804249</v>
      </c>
      <c r="F19" s="400">
        <v>48612.454924117024</v>
      </c>
      <c r="G19" s="400">
        <v>-55.545075882975652</v>
      </c>
      <c r="K19" s="444"/>
    </row>
    <row r="20" spans="1:11" s="402" customFormat="1" ht="19" customHeight="1">
      <c r="A20" s="398">
        <v>13</v>
      </c>
      <c r="B20" s="399" t="s">
        <v>389</v>
      </c>
      <c r="C20" s="400">
        <v>5697</v>
      </c>
      <c r="D20" s="400"/>
      <c r="E20" s="409">
        <v>5980.8090488685302</v>
      </c>
      <c r="F20" s="400">
        <v>6048.229422417081</v>
      </c>
      <c r="G20" s="400">
        <v>351.22942241708097</v>
      </c>
      <c r="K20" s="444"/>
    </row>
    <row r="21" spans="1:11" s="402" customFormat="1" ht="19" customHeight="1">
      <c r="A21" s="398">
        <v>14</v>
      </c>
      <c r="B21" s="399" t="s">
        <v>390</v>
      </c>
      <c r="C21" s="400">
        <v>10872</v>
      </c>
      <c r="D21" s="400"/>
      <c r="E21" s="409">
        <v>5307.1454710733733</v>
      </c>
      <c r="F21" s="400">
        <v>5864.655752796567</v>
      </c>
      <c r="G21" s="400">
        <v>-5007.344247203433</v>
      </c>
      <c r="K21" s="444"/>
    </row>
    <row r="22" spans="1:11" s="402" customFormat="1" ht="19" customHeight="1">
      <c r="A22" s="410">
        <v>15</v>
      </c>
      <c r="B22" s="411" t="s">
        <v>212</v>
      </c>
      <c r="C22" s="412">
        <v>42299</v>
      </c>
      <c r="D22" s="442"/>
      <c r="E22" s="412">
        <v>13124</v>
      </c>
      <c r="F22" s="412">
        <v>43502.518485931054</v>
      </c>
      <c r="G22" s="412">
        <v>1203.5184859310539</v>
      </c>
      <c r="K22" s="444"/>
    </row>
    <row r="23" spans="1:11" s="402" customFormat="1">
      <c r="A23" s="413"/>
      <c r="B23" s="413"/>
      <c r="C23" s="414"/>
      <c r="D23" s="414"/>
      <c r="E23" s="414"/>
      <c r="F23" s="414"/>
      <c r="G23" s="414"/>
    </row>
    <row r="24" spans="1:11" s="402" customFormat="1">
      <c r="A24" s="415" t="s">
        <v>187</v>
      </c>
      <c r="B24" s="413" t="s">
        <v>397</v>
      </c>
      <c r="C24" s="414"/>
      <c r="D24" s="414"/>
      <c r="E24" s="414"/>
      <c r="F24" s="414"/>
      <c r="G24" s="414"/>
    </row>
    <row r="25" spans="1:11" s="402" customFormat="1">
      <c r="A25" s="415" t="s">
        <v>213</v>
      </c>
      <c r="B25" s="413" t="s">
        <v>217</v>
      </c>
      <c r="C25" s="414"/>
      <c r="D25" s="414"/>
      <c r="E25" s="414"/>
      <c r="F25" s="414"/>
      <c r="G25" s="414"/>
    </row>
    <row r="26" spans="1:11">
      <c r="A26" s="415" t="s">
        <v>398</v>
      </c>
      <c r="B26" s="413" t="s">
        <v>399</v>
      </c>
    </row>
  </sheetData>
  <mergeCells count="4">
    <mergeCell ref="A1:G1"/>
    <mergeCell ref="A2:G2"/>
    <mergeCell ref="A3:G3"/>
    <mergeCell ref="A4:G4"/>
  </mergeCells>
  <printOptions horizontalCentered="1"/>
  <pageMargins left="0" right="0" top="0.5" bottom="1" header="0.5" footer="0.5"/>
  <pageSetup scale="83" orientation="landscape" r:id="rId1"/>
  <headerFooter alignWithMargins="0">
    <oddFooter>&amp;L&amp;8Schedule 8&amp;C&amp;8 &amp;R&amp;8&amp;P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V67"/>
  <sheetViews>
    <sheetView topLeftCell="A13" zoomScale="70" zoomScaleNormal="70" workbookViewId="0">
      <pane xSplit="2" topLeftCell="AE1" activePane="topRight" state="frozen"/>
      <selection activeCell="A4" sqref="A4:B4"/>
      <selection pane="topRight" activeCell="AG19" sqref="AG19:AH23"/>
    </sheetView>
  </sheetViews>
  <sheetFormatPr defaultColWidth="9.1796875" defaultRowHeight="15.5"/>
  <cols>
    <col min="1" max="1" width="14.81640625" style="388" customWidth="1"/>
    <col min="2" max="2" width="62.54296875" style="145" customWidth="1"/>
    <col min="3" max="3" width="16.453125" style="145" bestFit="1" customWidth="1"/>
    <col min="4" max="31" width="19.453125" style="145" customWidth="1"/>
    <col min="32" max="32" width="12.453125" style="145" bestFit="1" customWidth="1"/>
    <col min="33" max="33" width="13.7265625" style="145" bestFit="1" customWidth="1"/>
    <col min="34" max="34" width="16.1796875" style="145" bestFit="1" customWidth="1"/>
    <col min="35" max="35" width="18.1796875" style="145" customWidth="1"/>
    <col min="36" max="36" width="27.54296875" style="145" customWidth="1"/>
    <col min="37" max="37" width="24.54296875" style="145" bestFit="1" customWidth="1"/>
    <col min="38" max="38" width="18.54296875" style="145" bestFit="1" customWidth="1"/>
    <col min="39" max="41" width="18.453125" style="145" customWidth="1"/>
    <col min="42" max="42" width="14.26953125" style="145" customWidth="1"/>
    <col min="43" max="43" width="20.453125" style="145" customWidth="1"/>
    <col min="44" max="44" width="18.54296875" style="145" bestFit="1" customWidth="1"/>
    <col min="45" max="45" width="20.453125" style="145" bestFit="1" customWidth="1"/>
    <col min="46" max="46" width="18" style="145" bestFit="1" customWidth="1"/>
    <col min="47" max="47" width="10.81640625" style="145" hidden="1" customWidth="1"/>
    <col min="48" max="48" width="14.453125" style="145" bestFit="1" customWidth="1"/>
    <col min="49" max="49" width="11.54296875" style="145" bestFit="1" customWidth="1"/>
    <col min="50" max="16384" width="9.1796875" style="145"/>
  </cols>
  <sheetData>
    <row r="1" spans="1:48">
      <c r="A1" s="341" t="s">
        <v>279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</row>
    <row r="2" spans="1:48">
      <c r="A2" s="341" t="s">
        <v>280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</row>
    <row r="3" spans="1:48" ht="16" thickBot="1">
      <c r="A3" s="343" t="s">
        <v>406</v>
      </c>
      <c r="B3" s="344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</row>
    <row r="4" spans="1:48">
      <c r="A4" s="484" t="s">
        <v>1</v>
      </c>
      <c r="B4" s="485"/>
      <c r="C4" s="346" t="s">
        <v>24</v>
      </c>
      <c r="D4" s="347" t="s">
        <v>25</v>
      </c>
      <c r="E4" s="347" t="s">
        <v>26</v>
      </c>
      <c r="F4" s="347" t="s">
        <v>27</v>
      </c>
      <c r="G4" s="347" t="s">
        <v>28</v>
      </c>
      <c r="H4" s="347" t="s">
        <v>29</v>
      </c>
      <c r="I4" s="347" t="s">
        <v>114</v>
      </c>
      <c r="J4" s="347" t="s">
        <v>115</v>
      </c>
      <c r="K4" s="347" t="s">
        <v>116</v>
      </c>
      <c r="L4" s="347" t="s">
        <v>117</v>
      </c>
      <c r="M4" s="347" t="s">
        <v>118</v>
      </c>
      <c r="N4" s="347" t="s">
        <v>119</v>
      </c>
      <c r="O4" s="347" t="s">
        <v>120</v>
      </c>
      <c r="P4" s="347" t="s">
        <v>30</v>
      </c>
      <c r="Q4" s="347" t="s">
        <v>121</v>
      </c>
      <c r="R4" s="347" t="s">
        <v>122</v>
      </c>
      <c r="S4" s="347" t="s">
        <v>104</v>
      </c>
      <c r="T4" s="347" t="s">
        <v>105</v>
      </c>
      <c r="U4" s="347" t="s">
        <v>123</v>
      </c>
      <c r="V4" s="348" t="s">
        <v>106</v>
      </c>
      <c r="W4" s="348" t="s">
        <v>107</v>
      </c>
      <c r="X4" s="348" t="s">
        <v>108</v>
      </c>
      <c r="Y4" s="348" t="s">
        <v>109</v>
      </c>
      <c r="Z4" s="348" t="s">
        <v>110</v>
      </c>
      <c r="AA4" s="348" t="s">
        <v>111</v>
      </c>
      <c r="AB4" s="348" t="s">
        <v>112</v>
      </c>
      <c r="AC4" s="348" t="s">
        <v>113</v>
      </c>
      <c r="AD4" s="347" t="s">
        <v>199</v>
      </c>
      <c r="AE4" s="349" t="s">
        <v>175</v>
      </c>
    </row>
    <row r="5" spans="1:48" ht="62.5" thickBot="1">
      <c r="A5" s="486" t="s">
        <v>0</v>
      </c>
      <c r="B5" s="487"/>
      <c r="C5" s="350" t="s">
        <v>7</v>
      </c>
      <c r="D5" s="351" t="s">
        <v>8</v>
      </c>
      <c r="E5" s="351" t="s">
        <v>9</v>
      </c>
      <c r="F5" s="352" t="s">
        <v>189</v>
      </c>
      <c r="G5" s="352" t="s">
        <v>190</v>
      </c>
      <c r="H5" s="352" t="s">
        <v>191</v>
      </c>
      <c r="I5" s="352" t="s">
        <v>11</v>
      </c>
      <c r="J5" s="352" t="s">
        <v>192</v>
      </c>
      <c r="K5" s="352" t="s">
        <v>193</v>
      </c>
      <c r="L5" s="352" t="s">
        <v>194</v>
      </c>
      <c r="M5" s="352" t="s">
        <v>195</v>
      </c>
      <c r="N5" s="352" t="s">
        <v>196</v>
      </c>
      <c r="O5" s="352" t="s">
        <v>281</v>
      </c>
      <c r="P5" s="352" t="s">
        <v>14</v>
      </c>
      <c r="Q5" s="352" t="s">
        <v>15</v>
      </c>
      <c r="R5" s="352" t="s">
        <v>16</v>
      </c>
      <c r="S5" s="352" t="s">
        <v>17</v>
      </c>
      <c r="T5" s="352" t="s">
        <v>158</v>
      </c>
      <c r="U5" s="352" t="s">
        <v>159</v>
      </c>
      <c r="V5" s="353" t="s">
        <v>197</v>
      </c>
      <c r="W5" s="353" t="s">
        <v>124</v>
      </c>
      <c r="X5" s="353" t="s">
        <v>198</v>
      </c>
      <c r="Y5" s="353" t="s">
        <v>19</v>
      </c>
      <c r="Z5" s="353" t="s">
        <v>20</v>
      </c>
      <c r="AA5" s="353" t="s">
        <v>21</v>
      </c>
      <c r="AB5" s="353" t="s">
        <v>22</v>
      </c>
      <c r="AC5" s="353" t="s">
        <v>23</v>
      </c>
      <c r="AD5" s="352" t="s">
        <v>125</v>
      </c>
      <c r="AE5" s="354"/>
    </row>
    <row r="6" spans="1:48" ht="16" thickBot="1">
      <c r="A6" s="355"/>
      <c r="B6" s="356" t="s">
        <v>347</v>
      </c>
      <c r="C6" s="357">
        <v>21297356</v>
      </c>
      <c r="D6" s="357">
        <v>548765797</v>
      </c>
      <c r="E6" s="358">
        <v>48154810</v>
      </c>
      <c r="F6" s="359">
        <v>54852504</v>
      </c>
      <c r="G6" s="357">
        <v>10065312</v>
      </c>
      <c r="H6" s="357">
        <v>3488221</v>
      </c>
      <c r="I6" s="357">
        <v>9743396</v>
      </c>
      <c r="J6" s="357">
        <v>8616280</v>
      </c>
      <c r="K6" s="357">
        <v>46082699</v>
      </c>
      <c r="L6" s="357">
        <v>421563615</v>
      </c>
      <c r="M6" s="357">
        <v>269243512</v>
      </c>
      <c r="N6" s="357">
        <v>12371835</v>
      </c>
      <c r="O6" s="357">
        <v>0</v>
      </c>
      <c r="P6" s="357">
        <v>21001890</v>
      </c>
      <c r="Q6" s="357">
        <v>8422558</v>
      </c>
      <c r="R6" s="357">
        <v>2610245</v>
      </c>
      <c r="S6" s="357">
        <v>3155510</v>
      </c>
      <c r="T6" s="357">
        <v>26075221</v>
      </c>
      <c r="U6" s="357">
        <v>1887363</v>
      </c>
      <c r="V6" s="360">
        <v>57609430</v>
      </c>
      <c r="W6" s="360">
        <v>6238964</v>
      </c>
      <c r="X6" s="360">
        <v>9399818</v>
      </c>
      <c r="Y6" s="360">
        <v>45143834</v>
      </c>
      <c r="Z6" s="360">
        <v>18516156</v>
      </c>
      <c r="AA6" s="360">
        <v>12464149</v>
      </c>
      <c r="AB6" s="360">
        <v>992155</v>
      </c>
      <c r="AC6" s="360">
        <v>35071483</v>
      </c>
      <c r="AD6" s="357">
        <v>37715330</v>
      </c>
      <c r="AE6" s="358">
        <f>SUM(C6:AD6)</f>
        <v>1740549443</v>
      </c>
    </row>
    <row r="7" spans="1:48" ht="31">
      <c r="A7" s="361" t="s">
        <v>216</v>
      </c>
      <c r="B7" s="362" t="s">
        <v>348</v>
      </c>
      <c r="C7" s="363">
        <v>0</v>
      </c>
      <c r="D7" s="363">
        <v>3578307</v>
      </c>
      <c r="E7" s="363">
        <v>780065</v>
      </c>
      <c r="F7" s="363">
        <v>0</v>
      </c>
      <c r="G7" s="363">
        <v>0</v>
      </c>
      <c r="H7" s="363">
        <v>0</v>
      </c>
      <c r="I7" s="363">
        <v>510464</v>
      </c>
      <c r="J7" s="363">
        <v>0</v>
      </c>
      <c r="K7" s="363">
        <v>36345</v>
      </c>
      <c r="L7" s="363">
        <v>0</v>
      </c>
      <c r="M7" s="363">
        <v>0</v>
      </c>
      <c r="N7" s="363">
        <v>0</v>
      </c>
      <c r="O7" s="363">
        <v>0</v>
      </c>
      <c r="P7" s="363">
        <v>0</v>
      </c>
      <c r="Q7" s="363">
        <v>0</v>
      </c>
      <c r="R7" s="363">
        <v>0</v>
      </c>
      <c r="S7" s="363">
        <v>1088701</v>
      </c>
      <c r="T7" s="363">
        <v>0</v>
      </c>
      <c r="U7" s="363">
        <v>0</v>
      </c>
      <c r="V7" s="363">
        <v>0</v>
      </c>
      <c r="W7" s="363">
        <v>0</v>
      </c>
      <c r="X7" s="363">
        <v>0</v>
      </c>
      <c r="Y7" s="363">
        <v>0</v>
      </c>
      <c r="Z7" s="363">
        <v>0</v>
      </c>
      <c r="AA7" s="363">
        <v>0</v>
      </c>
      <c r="AB7" s="363">
        <v>1</v>
      </c>
      <c r="AC7" s="363">
        <v>2</v>
      </c>
      <c r="AD7" s="363">
        <v>0</v>
      </c>
      <c r="AE7" s="364">
        <f>SUM(C7:AD7)</f>
        <v>5993885</v>
      </c>
    </row>
    <row r="8" spans="1:48" ht="31">
      <c r="A8" s="365" t="s">
        <v>273</v>
      </c>
      <c r="B8" s="366" t="s">
        <v>349</v>
      </c>
      <c r="C8" s="363">
        <v>0</v>
      </c>
      <c r="D8" s="363">
        <v>23453959</v>
      </c>
      <c r="E8" s="363">
        <v>1230158</v>
      </c>
      <c r="F8" s="363">
        <v>0</v>
      </c>
      <c r="G8" s="363">
        <v>0</v>
      </c>
      <c r="H8" s="363">
        <v>0</v>
      </c>
      <c r="I8" s="363">
        <v>0</v>
      </c>
      <c r="J8" s="363">
        <v>0</v>
      </c>
      <c r="K8" s="363">
        <v>0</v>
      </c>
      <c r="L8" s="363">
        <v>0</v>
      </c>
      <c r="M8" s="363">
        <v>0</v>
      </c>
      <c r="N8" s="363">
        <v>0</v>
      </c>
      <c r="O8" s="363">
        <v>0</v>
      </c>
      <c r="P8" s="363">
        <v>0</v>
      </c>
      <c r="Q8" s="363">
        <v>0</v>
      </c>
      <c r="R8" s="363">
        <v>0</v>
      </c>
      <c r="S8" s="363">
        <v>0</v>
      </c>
      <c r="T8" s="363">
        <v>34416127</v>
      </c>
      <c r="U8" s="363">
        <v>0</v>
      </c>
      <c r="V8" s="363">
        <v>138854</v>
      </c>
      <c r="W8" s="363">
        <v>6703</v>
      </c>
      <c r="X8" s="363">
        <v>0</v>
      </c>
      <c r="Y8" s="363">
        <v>0</v>
      </c>
      <c r="Z8" s="363">
        <v>376259</v>
      </c>
      <c r="AA8" s="363">
        <v>33546</v>
      </c>
      <c r="AB8" s="363">
        <v>0</v>
      </c>
      <c r="AC8" s="363">
        <v>3067626</v>
      </c>
      <c r="AD8" s="363">
        <v>940108</v>
      </c>
      <c r="AE8" s="364">
        <f t="shared" ref="AE8:AE12" si="0">SUM(C8:AD8)</f>
        <v>63663340</v>
      </c>
    </row>
    <row r="9" spans="1:48" ht="31">
      <c r="A9" s="365" t="s">
        <v>269</v>
      </c>
      <c r="B9" s="366" t="s">
        <v>350</v>
      </c>
      <c r="C9" s="363">
        <v>438886</v>
      </c>
      <c r="D9" s="363">
        <v>8866523</v>
      </c>
      <c r="E9" s="363">
        <v>601305</v>
      </c>
      <c r="F9" s="363">
        <v>0</v>
      </c>
      <c r="G9" s="363">
        <v>0</v>
      </c>
      <c r="H9" s="363">
        <v>0</v>
      </c>
      <c r="I9" s="363">
        <v>0</v>
      </c>
      <c r="J9" s="363">
        <v>0</v>
      </c>
      <c r="K9" s="363">
        <v>0</v>
      </c>
      <c r="L9" s="363">
        <v>0</v>
      </c>
      <c r="M9" s="363">
        <v>0</v>
      </c>
      <c r="N9" s="363">
        <v>0</v>
      </c>
      <c r="O9" s="363">
        <v>0</v>
      </c>
      <c r="P9" s="363">
        <v>0</v>
      </c>
      <c r="Q9" s="363">
        <v>0</v>
      </c>
      <c r="R9" s="363">
        <v>0</v>
      </c>
      <c r="S9" s="363">
        <v>2563</v>
      </c>
      <c r="T9" s="363">
        <v>0</v>
      </c>
      <c r="U9" s="363">
        <v>49681</v>
      </c>
      <c r="V9" s="363">
        <v>1006754</v>
      </c>
      <c r="W9" s="363">
        <v>87613</v>
      </c>
      <c r="X9" s="363">
        <v>0</v>
      </c>
      <c r="Y9" s="363">
        <v>688257</v>
      </c>
      <c r="Z9" s="363">
        <v>321203</v>
      </c>
      <c r="AA9" s="363">
        <v>116220</v>
      </c>
      <c r="AB9" s="363">
        <v>4609</v>
      </c>
      <c r="AC9" s="363">
        <v>238958</v>
      </c>
      <c r="AD9" s="363">
        <v>0</v>
      </c>
      <c r="AE9" s="364">
        <f t="shared" si="0"/>
        <v>12422572</v>
      </c>
    </row>
    <row r="10" spans="1:48" ht="31">
      <c r="A10" s="365" t="s">
        <v>215</v>
      </c>
      <c r="B10" s="367" t="s">
        <v>351</v>
      </c>
      <c r="C10" s="368">
        <v>-117</v>
      </c>
      <c r="D10" s="368">
        <v>16003649</v>
      </c>
      <c r="E10" s="368">
        <v>-28516</v>
      </c>
      <c r="F10" s="368">
        <v>-246843</v>
      </c>
      <c r="G10" s="368">
        <v>0</v>
      </c>
      <c r="H10" s="368">
        <v>0</v>
      </c>
      <c r="I10" s="368">
        <v>0</v>
      </c>
      <c r="J10" s="368">
        <v>0</v>
      </c>
      <c r="K10" s="368">
        <v>0</v>
      </c>
      <c r="L10" s="368">
        <v>-13480936</v>
      </c>
      <c r="M10" s="368">
        <v>-1908575</v>
      </c>
      <c r="N10" s="368">
        <v>0</v>
      </c>
      <c r="O10" s="368">
        <v>0</v>
      </c>
      <c r="P10" s="368">
        <v>0</v>
      </c>
      <c r="Q10" s="368">
        <v>0</v>
      </c>
      <c r="R10" s="368">
        <v>0</v>
      </c>
      <c r="S10" s="368">
        <v>0</v>
      </c>
      <c r="T10" s="368">
        <v>-337</v>
      </c>
      <c r="U10" s="368">
        <v>0</v>
      </c>
      <c r="V10" s="368">
        <v>20542</v>
      </c>
      <c r="W10" s="368">
        <v>-1941</v>
      </c>
      <c r="X10" s="368">
        <v>0</v>
      </c>
      <c r="Y10" s="368">
        <v>-240121</v>
      </c>
      <c r="Z10" s="368">
        <v>210577</v>
      </c>
      <c r="AA10" s="368">
        <v>-176035</v>
      </c>
      <c r="AB10" s="368">
        <v>-4171</v>
      </c>
      <c r="AC10" s="368">
        <v>60398</v>
      </c>
      <c r="AD10" s="368">
        <v>1677770</v>
      </c>
      <c r="AE10" s="369">
        <f t="shared" si="0"/>
        <v>1885344</v>
      </c>
      <c r="AH10" s="107"/>
    </row>
    <row r="11" spans="1:48" ht="31">
      <c r="A11" s="365" t="s">
        <v>271</v>
      </c>
      <c r="B11" s="366" t="s">
        <v>352</v>
      </c>
      <c r="C11" s="370">
        <v>0</v>
      </c>
      <c r="D11" s="370">
        <v>0</v>
      </c>
      <c r="E11" s="370">
        <v>-1520308</v>
      </c>
      <c r="F11" s="370">
        <v>0</v>
      </c>
      <c r="G11" s="370">
        <v>0</v>
      </c>
      <c r="H11" s="370">
        <v>0</v>
      </c>
      <c r="I11" s="370">
        <v>0</v>
      </c>
      <c r="J11" s="370">
        <v>0</v>
      </c>
      <c r="K11" s="370">
        <v>0</v>
      </c>
      <c r="L11" s="370">
        <v>0</v>
      </c>
      <c r="M11" s="370">
        <v>0</v>
      </c>
      <c r="N11" s="370">
        <v>0</v>
      </c>
      <c r="O11" s="370">
        <v>0</v>
      </c>
      <c r="P11" s="370">
        <v>0</v>
      </c>
      <c r="Q11" s="370">
        <v>0</v>
      </c>
      <c r="R11" s="370">
        <v>0</v>
      </c>
      <c r="S11" s="370">
        <v>0</v>
      </c>
      <c r="T11" s="370">
        <v>0</v>
      </c>
      <c r="U11" s="370">
        <v>0</v>
      </c>
      <c r="V11" s="370">
        <v>0</v>
      </c>
      <c r="W11" s="370">
        <v>0</v>
      </c>
      <c r="X11" s="370">
        <v>0</v>
      </c>
      <c r="Y11" s="370">
        <v>-37897</v>
      </c>
      <c r="Z11" s="370">
        <v>0</v>
      </c>
      <c r="AA11" s="370">
        <v>-176221</v>
      </c>
      <c r="AB11" s="370">
        <v>0</v>
      </c>
      <c r="AC11" s="370">
        <v>0</v>
      </c>
      <c r="AD11" s="370">
        <v>0</v>
      </c>
      <c r="AE11" s="371">
        <f t="shared" si="0"/>
        <v>-1734426</v>
      </c>
    </row>
    <row r="12" spans="1:48" ht="31">
      <c r="A12" s="372" t="s">
        <v>185</v>
      </c>
      <c r="B12" s="366" t="s">
        <v>353</v>
      </c>
      <c r="C12" s="370">
        <v>37246</v>
      </c>
      <c r="D12" s="370">
        <v>745711</v>
      </c>
      <c r="E12" s="370">
        <v>90077</v>
      </c>
      <c r="F12" s="370">
        <v>0</v>
      </c>
      <c r="G12" s="370">
        <v>0</v>
      </c>
      <c r="H12" s="370">
        <v>0</v>
      </c>
      <c r="I12" s="370">
        <v>0</v>
      </c>
      <c r="J12" s="370">
        <v>-47866</v>
      </c>
      <c r="K12" s="370">
        <v>0</v>
      </c>
      <c r="L12" s="370">
        <v>0</v>
      </c>
      <c r="M12" s="370">
        <v>0</v>
      </c>
      <c r="N12" s="370">
        <v>0</v>
      </c>
      <c r="O12" s="370">
        <v>0</v>
      </c>
      <c r="P12" s="370">
        <v>0</v>
      </c>
      <c r="Q12" s="370">
        <v>0</v>
      </c>
      <c r="R12" s="370">
        <v>0</v>
      </c>
      <c r="S12" s="370">
        <v>165</v>
      </c>
      <c r="T12" s="370">
        <v>-5822792</v>
      </c>
      <c r="U12" s="370">
        <v>5826141</v>
      </c>
      <c r="V12" s="370">
        <v>131461</v>
      </c>
      <c r="W12" s="370">
        <v>-43998</v>
      </c>
      <c r="X12" s="370">
        <v>0</v>
      </c>
      <c r="Y12" s="370">
        <v>1567539</v>
      </c>
      <c r="Z12" s="370">
        <v>359253</v>
      </c>
      <c r="AA12" s="370">
        <v>-1506141</v>
      </c>
      <c r="AB12" s="370">
        <v>-222073</v>
      </c>
      <c r="AC12" s="370">
        <v>-1114723</v>
      </c>
      <c r="AD12" s="370">
        <v>0</v>
      </c>
      <c r="AE12" s="370">
        <f t="shared" si="0"/>
        <v>0</v>
      </c>
    </row>
    <row r="13" spans="1:48" ht="31">
      <c r="A13" s="365" t="s">
        <v>274</v>
      </c>
      <c r="B13" s="366" t="s">
        <v>275</v>
      </c>
      <c r="C13" s="370">
        <v>0</v>
      </c>
      <c r="D13" s="370">
        <v>0</v>
      </c>
      <c r="E13" s="370">
        <v>0</v>
      </c>
      <c r="F13" s="370">
        <v>0</v>
      </c>
      <c r="G13" s="370">
        <v>0</v>
      </c>
      <c r="H13" s="370">
        <v>0</v>
      </c>
      <c r="I13" s="370">
        <v>0</v>
      </c>
      <c r="J13" s="370">
        <v>0</v>
      </c>
      <c r="K13" s="370">
        <v>0</v>
      </c>
      <c r="L13" s="370">
        <v>-9559738</v>
      </c>
      <c r="M13" s="370">
        <v>-684839</v>
      </c>
      <c r="N13" s="370">
        <v>0</v>
      </c>
      <c r="O13" s="370">
        <v>0</v>
      </c>
      <c r="P13" s="370">
        <v>0</v>
      </c>
      <c r="Q13" s="370">
        <v>0</v>
      </c>
      <c r="R13" s="370">
        <v>0</v>
      </c>
      <c r="S13" s="370">
        <v>0</v>
      </c>
      <c r="T13" s="370">
        <v>0</v>
      </c>
      <c r="U13" s="370">
        <v>0</v>
      </c>
      <c r="V13" s="370">
        <v>0</v>
      </c>
      <c r="W13" s="370">
        <v>0</v>
      </c>
      <c r="X13" s="370">
        <v>0</v>
      </c>
      <c r="Y13" s="370">
        <v>0</v>
      </c>
      <c r="Z13" s="370">
        <v>0</v>
      </c>
      <c r="AA13" s="370">
        <v>0</v>
      </c>
      <c r="AB13" s="370">
        <v>0</v>
      </c>
      <c r="AC13" s="370">
        <v>0</v>
      </c>
      <c r="AD13" s="370">
        <v>0</v>
      </c>
      <c r="AE13" s="364">
        <f t="shared" ref="AE13:AE19" si="1">SUM(C13:AD13)</f>
        <v>-10244577</v>
      </c>
    </row>
    <row r="14" spans="1:48" ht="31">
      <c r="A14" s="365" t="s">
        <v>395</v>
      </c>
      <c r="B14" s="373" t="s">
        <v>396</v>
      </c>
      <c r="C14" s="368">
        <v>0</v>
      </c>
      <c r="D14" s="368">
        <v>51450261</v>
      </c>
      <c r="E14" s="368">
        <v>0</v>
      </c>
      <c r="F14" s="368">
        <v>0</v>
      </c>
      <c r="G14" s="368">
        <v>0</v>
      </c>
      <c r="H14" s="368">
        <v>0</v>
      </c>
      <c r="I14" s="368">
        <v>0</v>
      </c>
      <c r="J14" s="368">
        <v>0</v>
      </c>
      <c r="K14" s="368">
        <v>0</v>
      </c>
      <c r="L14" s="368">
        <v>12200000</v>
      </c>
      <c r="M14" s="368">
        <v>0</v>
      </c>
      <c r="N14" s="368">
        <v>0</v>
      </c>
      <c r="O14" s="368">
        <v>0</v>
      </c>
      <c r="P14" s="368">
        <v>0</v>
      </c>
      <c r="Q14" s="368">
        <v>0</v>
      </c>
      <c r="R14" s="368">
        <v>0</v>
      </c>
      <c r="S14" s="368">
        <v>0</v>
      </c>
      <c r="T14" s="368">
        <v>0</v>
      </c>
      <c r="U14" s="368">
        <v>0</v>
      </c>
      <c r="V14" s="368">
        <v>0</v>
      </c>
      <c r="W14" s="368">
        <v>0</v>
      </c>
      <c r="X14" s="368">
        <v>0</v>
      </c>
      <c r="Y14" s="368">
        <v>0</v>
      </c>
      <c r="Z14" s="368">
        <v>0</v>
      </c>
      <c r="AA14" s="368">
        <v>0</v>
      </c>
      <c r="AB14" s="368">
        <v>0</v>
      </c>
      <c r="AC14" s="368">
        <v>0</v>
      </c>
      <c r="AD14" s="368">
        <v>0</v>
      </c>
      <c r="AE14" s="364">
        <f t="shared" si="1"/>
        <v>63650261</v>
      </c>
    </row>
    <row r="15" spans="1:48" ht="31">
      <c r="A15" s="365" t="s">
        <v>287</v>
      </c>
      <c r="B15" s="373" t="s">
        <v>289</v>
      </c>
      <c r="C15" s="374">
        <v>0</v>
      </c>
      <c r="D15" s="374">
        <v>8165929</v>
      </c>
      <c r="E15" s="374">
        <v>0</v>
      </c>
      <c r="F15" s="374">
        <v>0</v>
      </c>
      <c r="G15" s="374">
        <v>0</v>
      </c>
      <c r="H15" s="374">
        <v>0</v>
      </c>
      <c r="I15" s="374">
        <v>0</v>
      </c>
      <c r="J15" s="374">
        <v>0</v>
      </c>
      <c r="K15" s="374">
        <v>0</v>
      </c>
      <c r="L15" s="374">
        <v>0</v>
      </c>
      <c r="M15" s="374">
        <v>0</v>
      </c>
      <c r="N15" s="374">
        <v>0</v>
      </c>
      <c r="O15" s="374">
        <v>0</v>
      </c>
      <c r="P15" s="374">
        <v>0</v>
      </c>
      <c r="Q15" s="374">
        <v>0</v>
      </c>
      <c r="R15" s="374">
        <v>0</v>
      </c>
      <c r="S15" s="374">
        <v>0</v>
      </c>
      <c r="T15" s="374">
        <v>0</v>
      </c>
      <c r="U15" s="374">
        <v>0</v>
      </c>
      <c r="V15" s="374">
        <v>0</v>
      </c>
      <c r="W15" s="374">
        <v>0</v>
      </c>
      <c r="X15" s="374">
        <v>0</v>
      </c>
      <c r="Y15" s="374">
        <v>0</v>
      </c>
      <c r="Z15" s="374">
        <v>0</v>
      </c>
      <c r="AA15" s="374">
        <v>0</v>
      </c>
      <c r="AB15" s="374">
        <v>0</v>
      </c>
      <c r="AC15" s="374">
        <v>0</v>
      </c>
      <c r="AD15" s="374">
        <v>41801647</v>
      </c>
      <c r="AE15" s="364">
        <f t="shared" si="1"/>
        <v>49967576</v>
      </c>
    </row>
    <row r="16" spans="1:48">
      <c r="A16" s="365" t="s">
        <v>277</v>
      </c>
      <c r="B16" s="373" t="s">
        <v>354</v>
      </c>
      <c r="C16" s="374">
        <v>0</v>
      </c>
      <c r="D16" s="374">
        <v>0</v>
      </c>
      <c r="E16" s="374">
        <v>0</v>
      </c>
      <c r="F16" s="374">
        <v>0</v>
      </c>
      <c r="G16" s="374">
        <v>0</v>
      </c>
      <c r="H16" s="374">
        <v>0</v>
      </c>
      <c r="I16" s="374">
        <v>0</v>
      </c>
      <c r="J16" s="374">
        <v>0</v>
      </c>
      <c r="K16" s="374">
        <v>0</v>
      </c>
      <c r="L16" s="374">
        <v>0</v>
      </c>
      <c r="M16" s="374">
        <v>0</v>
      </c>
      <c r="N16" s="374">
        <v>0</v>
      </c>
      <c r="O16" s="374">
        <v>0</v>
      </c>
      <c r="P16" s="374">
        <v>0</v>
      </c>
      <c r="Q16" s="374">
        <v>0</v>
      </c>
      <c r="R16" s="374">
        <v>0</v>
      </c>
      <c r="S16" s="374">
        <v>0</v>
      </c>
      <c r="T16" s="374">
        <v>2409036</v>
      </c>
      <c r="U16" s="374">
        <v>0</v>
      </c>
      <c r="V16" s="374">
        <v>0</v>
      </c>
      <c r="W16" s="374">
        <v>0</v>
      </c>
      <c r="X16" s="374">
        <v>0</v>
      </c>
      <c r="Y16" s="374">
        <v>0</v>
      </c>
      <c r="Z16" s="374">
        <v>0</v>
      </c>
      <c r="AA16" s="374">
        <v>0</v>
      </c>
      <c r="AB16" s="374">
        <v>0</v>
      </c>
      <c r="AC16" s="374">
        <v>0</v>
      </c>
      <c r="AD16" s="374">
        <v>0</v>
      </c>
      <c r="AE16" s="364">
        <f t="shared" si="1"/>
        <v>2409036</v>
      </c>
    </row>
    <row r="17" spans="1:34">
      <c r="A17" s="375" t="s">
        <v>355</v>
      </c>
      <c r="B17" s="366" t="s">
        <v>356</v>
      </c>
      <c r="C17" s="374">
        <v>0</v>
      </c>
      <c r="D17" s="374">
        <v>0</v>
      </c>
      <c r="E17" s="374">
        <v>0</v>
      </c>
      <c r="F17" s="374">
        <v>0</v>
      </c>
      <c r="G17" s="374">
        <v>0</v>
      </c>
      <c r="H17" s="374">
        <v>0</v>
      </c>
      <c r="I17" s="374">
        <v>0</v>
      </c>
      <c r="J17" s="374">
        <v>0</v>
      </c>
      <c r="K17" s="374">
        <v>0</v>
      </c>
      <c r="L17" s="374">
        <v>0</v>
      </c>
      <c r="M17" s="374">
        <v>0</v>
      </c>
      <c r="N17" s="374">
        <v>0</v>
      </c>
      <c r="O17" s="374">
        <v>0</v>
      </c>
      <c r="P17" s="374">
        <v>0</v>
      </c>
      <c r="Q17" s="374">
        <v>0</v>
      </c>
      <c r="R17" s="374">
        <v>0</v>
      </c>
      <c r="S17" s="374">
        <v>0</v>
      </c>
      <c r="T17" s="374">
        <v>0</v>
      </c>
      <c r="U17" s="374">
        <v>0</v>
      </c>
      <c r="V17" s="374">
        <v>0</v>
      </c>
      <c r="W17" s="374">
        <v>0</v>
      </c>
      <c r="X17" s="374">
        <v>0</v>
      </c>
      <c r="Y17" s="374">
        <v>0</v>
      </c>
      <c r="Z17" s="374">
        <v>0</v>
      </c>
      <c r="AA17" s="374">
        <v>0</v>
      </c>
      <c r="AB17" s="374">
        <v>0</v>
      </c>
      <c r="AC17" s="374">
        <v>2708652</v>
      </c>
      <c r="AD17" s="374">
        <v>0</v>
      </c>
      <c r="AE17" s="364">
        <f t="shared" si="1"/>
        <v>2708652</v>
      </c>
    </row>
    <row r="18" spans="1:34" ht="16" thickBot="1">
      <c r="A18" s="375" t="s">
        <v>392</v>
      </c>
      <c r="B18" s="439" t="s">
        <v>393</v>
      </c>
      <c r="C18" s="440">
        <v>0</v>
      </c>
      <c r="D18" s="471">
        <v>21000000</v>
      </c>
      <c r="E18" s="471">
        <v>0</v>
      </c>
      <c r="F18" s="471">
        <v>0</v>
      </c>
      <c r="G18" s="471">
        <v>0</v>
      </c>
      <c r="H18" s="471">
        <v>0</v>
      </c>
      <c r="I18" s="471">
        <v>0</v>
      </c>
      <c r="J18" s="471">
        <v>0</v>
      </c>
      <c r="K18" s="471">
        <v>0</v>
      </c>
      <c r="L18" s="471">
        <v>-21000000</v>
      </c>
      <c r="M18" s="440">
        <v>0</v>
      </c>
      <c r="N18" s="440">
        <v>0</v>
      </c>
      <c r="O18" s="440">
        <v>0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0">
        <v>0</v>
      </c>
      <c r="W18" s="440">
        <v>0</v>
      </c>
      <c r="X18" s="440">
        <v>0</v>
      </c>
      <c r="Y18" s="440">
        <v>0</v>
      </c>
      <c r="Z18" s="440">
        <v>0</v>
      </c>
      <c r="AA18" s="440">
        <v>0</v>
      </c>
      <c r="AB18" s="440">
        <v>0</v>
      </c>
      <c r="AC18" s="440">
        <v>0</v>
      </c>
      <c r="AD18" s="440">
        <v>0</v>
      </c>
      <c r="AE18" s="441">
        <f t="shared" si="1"/>
        <v>0</v>
      </c>
    </row>
    <row r="19" spans="1:34" ht="16" thickBot="1">
      <c r="A19" s="376"/>
      <c r="B19" s="377" t="s">
        <v>169</v>
      </c>
      <c r="C19" s="378">
        <f>SUM(C7:C18)</f>
        <v>476015</v>
      </c>
      <c r="D19" s="378">
        <f t="shared" ref="D19:AC19" si="2">SUM(D7:D18)</f>
        <v>133264339</v>
      </c>
      <c r="E19" s="378">
        <f t="shared" si="2"/>
        <v>1152781</v>
      </c>
      <c r="F19" s="378">
        <f t="shared" si="2"/>
        <v>-246843</v>
      </c>
      <c r="G19" s="378">
        <f t="shared" si="2"/>
        <v>0</v>
      </c>
      <c r="H19" s="378">
        <f t="shared" si="2"/>
        <v>0</v>
      </c>
      <c r="I19" s="378">
        <f t="shared" si="2"/>
        <v>510464</v>
      </c>
      <c r="J19" s="378">
        <f t="shared" si="2"/>
        <v>-47866</v>
      </c>
      <c r="K19" s="378">
        <f t="shared" si="2"/>
        <v>36345</v>
      </c>
      <c r="L19" s="378">
        <f t="shared" si="2"/>
        <v>-31840674</v>
      </c>
      <c r="M19" s="378">
        <f t="shared" si="2"/>
        <v>-2593414</v>
      </c>
      <c r="N19" s="378">
        <f t="shared" si="2"/>
        <v>0</v>
      </c>
      <c r="O19" s="378">
        <f t="shared" si="2"/>
        <v>0</v>
      </c>
      <c r="P19" s="378">
        <f t="shared" si="2"/>
        <v>0</v>
      </c>
      <c r="Q19" s="378">
        <f t="shared" si="2"/>
        <v>0</v>
      </c>
      <c r="R19" s="378">
        <f t="shared" si="2"/>
        <v>0</v>
      </c>
      <c r="S19" s="378">
        <f t="shared" si="2"/>
        <v>1091429</v>
      </c>
      <c r="T19" s="378">
        <f t="shared" si="2"/>
        <v>31002034</v>
      </c>
      <c r="U19" s="378">
        <f t="shared" si="2"/>
        <v>5875822</v>
      </c>
      <c r="V19" s="378">
        <f t="shared" si="2"/>
        <v>1297611</v>
      </c>
      <c r="W19" s="378">
        <f t="shared" si="2"/>
        <v>48377</v>
      </c>
      <c r="X19" s="378">
        <f t="shared" si="2"/>
        <v>0</v>
      </c>
      <c r="Y19" s="378">
        <f t="shared" si="2"/>
        <v>1977778</v>
      </c>
      <c r="Z19" s="378">
        <f t="shared" si="2"/>
        <v>1267292</v>
      </c>
      <c r="AA19" s="378">
        <f t="shared" si="2"/>
        <v>-1708631</v>
      </c>
      <c r="AB19" s="378">
        <f t="shared" si="2"/>
        <v>-221634</v>
      </c>
      <c r="AC19" s="378">
        <f t="shared" si="2"/>
        <v>4960913</v>
      </c>
      <c r="AD19" s="378">
        <f>SUM(AD7:AD18)</f>
        <v>44419525</v>
      </c>
      <c r="AE19" s="379">
        <f t="shared" si="1"/>
        <v>190721663</v>
      </c>
      <c r="AF19" s="472"/>
      <c r="AH19" s="107"/>
    </row>
    <row r="20" spans="1:34">
      <c r="A20" s="380"/>
      <c r="B20" s="381" t="s">
        <v>4</v>
      </c>
      <c r="C20" s="382">
        <v>471937</v>
      </c>
      <c r="D20" s="382">
        <v>58037574</v>
      </c>
      <c r="E20" s="382">
        <v>1848235</v>
      </c>
      <c r="F20" s="382">
        <v>0</v>
      </c>
      <c r="G20" s="382">
        <v>0</v>
      </c>
      <c r="H20" s="382">
        <v>0</v>
      </c>
      <c r="I20" s="382">
        <v>0</v>
      </c>
      <c r="J20" s="382">
        <v>-47866</v>
      </c>
      <c r="K20" s="382">
        <v>0</v>
      </c>
      <c r="L20" s="382">
        <v>-30559738</v>
      </c>
      <c r="M20" s="382">
        <v>-684839</v>
      </c>
      <c r="N20" s="382">
        <v>0</v>
      </c>
      <c r="O20" s="382">
        <v>0</v>
      </c>
      <c r="P20" s="382">
        <v>0</v>
      </c>
      <c r="Q20" s="382">
        <v>0</v>
      </c>
      <c r="R20" s="382">
        <v>0</v>
      </c>
      <c r="S20" s="382">
        <v>2728</v>
      </c>
      <c r="T20" s="382">
        <v>8727978</v>
      </c>
      <c r="U20" s="382">
        <v>3493776</v>
      </c>
      <c r="V20" s="382">
        <v>1182379</v>
      </c>
      <c r="W20" s="382">
        <v>52812</v>
      </c>
      <c r="X20" s="382">
        <v>0</v>
      </c>
      <c r="Y20" s="382">
        <v>2220178</v>
      </c>
      <c r="Z20" s="382">
        <v>995359</v>
      </c>
      <c r="AA20" s="382">
        <v>-1368117</v>
      </c>
      <c r="AB20" s="382">
        <v>-197379</v>
      </c>
      <c r="AC20" s="382">
        <v>4734683</v>
      </c>
      <c r="AD20" s="382">
        <v>36645841</v>
      </c>
      <c r="AE20" s="383">
        <f t="shared" ref="AE20:AE22" si="3">SUM(C20:AD20)</f>
        <v>85555541</v>
      </c>
      <c r="AH20" s="107"/>
    </row>
    <row r="21" spans="1:34">
      <c r="A21" s="380"/>
      <c r="B21" s="384" t="s">
        <v>282</v>
      </c>
      <c r="C21" s="385">
        <v>4078</v>
      </c>
      <c r="D21" s="385">
        <v>75226765</v>
      </c>
      <c r="E21" s="385">
        <v>824854</v>
      </c>
      <c r="F21" s="385">
        <v>-246843</v>
      </c>
      <c r="G21" s="385">
        <v>0</v>
      </c>
      <c r="H21" s="385">
        <v>0</v>
      </c>
      <c r="I21" s="385">
        <v>510464</v>
      </c>
      <c r="J21" s="385">
        <v>0</v>
      </c>
      <c r="K21" s="385">
        <v>36345</v>
      </c>
      <c r="L21" s="385">
        <v>-1280936</v>
      </c>
      <c r="M21" s="385">
        <v>-1908575</v>
      </c>
      <c r="N21" s="385">
        <v>0</v>
      </c>
      <c r="O21" s="385">
        <v>0</v>
      </c>
      <c r="P21" s="385">
        <v>0</v>
      </c>
      <c r="Q21" s="385">
        <v>0</v>
      </c>
      <c r="R21" s="385">
        <v>0</v>
      </c>
      <c r="S21" s="385">
        <v>1088701</v>
      </c>
      <c r="T21" s="385">
        <v>22274056</v>
      </c>
      <c r="U21" s="385">
        <v>2382046</v>
      </c>
      <c r="V21" s="385">
        <v>115232</v>
      </c>
      <c r="W21" s="385">
        <v>-4435</v>
      </c>
      <c r="X21" s="385">
        <v>0</v>
      </c>
      <c r="Y21" s="385">
        <v>-200056</v>
      </c>
      <c r="Z21" s="385">
        <v>271933</v>
      </c>
      <c r="AA21" s="385">
        <v>-168740</v>
      </c>
      <c r="AB21" s="385">
        <v>-24255</v>
      </c>
      <c r="AC21" s="385">
        <v>226230</v>
      </c>
      <c r="AD21" s="385">
        <v>7773684</v>
      </c>
      <c r="AE21" s="386">
        <f t="shared" si="3"/>
        <v>106900548</v>
      </c>
      <c r="AH21" s="107"/>
    </row>
    <row r="22" spans="1:34" ht="16" thickBot="1">
      <c r="A22" s="380"/>
      <c r="B22" s="384" t="s">
        <v>36</v>
      </c>
      <c r="C22" s="385"/>
      <c r="D22" s="385">
        <v>0</v>
      </c>
      <c r="E22" s="385">
        <v>-1520308</v>
      </c>
      <c r="F22" s="385"/>
      <c r="G22" s="385"/>
      <c r="H22" s="385"/>
      <c r="I22" s="385">
        <v>0</v>
      </c>
      <c r="J22" s="385"/>
      <c r="K22" s="385"/>
      <c r="L22" s="385">
        <v>0</v>
      </c>
      <c r="M22" s="385"/>
      <c r="N22" s="385"/>
      <c r="O22" s="385">
        <v>0</v>
      </c>
      <c r="P22" s="385"/>
      <c r="Q22" s="385"/>
      <c r="R22" s="385"/>
      <c r="S22" s="385">
        <v>0</v>
      </c>
      <c r="T22" s="385"/>
      <c r="U22" s="385"/>
      <c r="V22" s="385"/>
      <c r="W22" s="385">
        <v>0</v>
      </c>
      <c r="X22" s="385"/>
      <c r="Y22" s="385">
        <v>-42344</v>
      </c>
      <c r="Z22" s="385"/>
      <c r="AA22" s="385">
        <v>-171774</v>
      </c>
      <c r="AB22" s="385"/>
      <c r="AC22" s="385"/>
      <c r="AD22" s="385"/>
      <c r="AE22" s="386">
        <f t="shared" si="3"/>
        <v>-1734426</v>
      </c>
      <c r="AH22" s="107"/>
    </row>
    <row r="23" spans="1:34" ht="16" thickBot="1">
      <c r="A23" s="387"/>
      <c r="B23" s="377" t="s">
        <v>357</v>
      </c>
      <c r="C23" s="469">
        <f t="shared" ref="C23:AD23" si="4">C19+C6</f>
        <v>21773371</v>
      </c>
      <c r="D23" s="469">
        <f t="shared" si="4"/>
        <v>682030136</v>
      </c>
      <c r="E23" s="469">
        <f t="shared" si="4"/>
        <v>49307591</v>
      </c>
      <c r="F23" s="469">
        <f t="shared" si="4"/>
        <v>54605661</v>
      </c>
      <c r="G23" s="469">
        <f t="shared" si="4"/>
        <v>10065312</v>
      </c>
      <c r="H23" s="469">
        <f t="shared" si="4"/>
        <v>3488221</v>
      </c>
      <c r="I23" s="469">
        <f t="shared" si="4"/>
        <v>10253860</v>
      </c>
      <c r="J23" s="469">
        <f t="shared" si="4"/>
        <v>8568414</v>
      </c>
      <c r="K23" s="469">
        <f t="shared" si="4"/>
        <v>46119044</v>
      </c>
      <c r="L23" s="469">
        <f t="shared" si="4"/>
        <v>389722941</v>
      </c>
      <c r="M23" s="469">
        <f t="shared" si="4"/>
        <v>266650098</v>
      </c>
      <c r="N23" s="469">
        <f t="shared" si="4"/>
        <v>12371835</v>
      </c>
      <c r="O23" s="469">
        <f t="shared" si="4"/>
        <v>0</v>
      </c>
      <c r="P23" s="469">
        <f t="shared" si="4"/>
        <v>21001890</v>
      </c>
      <c r="Q23" s="469">
        <f t="shared" si="4"/>
        <v>8422558</v>
      </c>
      <c r="R23" s="469">
        <f t="shared" si="4"/>
        <v>2610245</v>
      </c>
      <c r="S23" s="469">
        <f t="shared" si="4"/>
        <v>4246939</v>
      </c>
      <c r="T23" s="469">
        <f t="shared" si="4"/>
        <v>57077255</v>
      </c>
      <c r="U23" s="469">
        <f t="shared" si="4"/>
        <v>7763185</v>
      </c>
      <c r="V23" s="469">
        <f t="shared" si="4"/>
        <v>58907041</v>
      </c>
      <c r="W23" s="469">
        <f t="shared" si="4"/>
        <v>6287341</v>
      </c>
      <c r="X23" s="469">
        <f t="shared" si="4"/>
        <v>9399818</v>
      </c>
      <c r="Y23" s="469">
        <f t="shared" si="4"/>
        <v>47121612</v>
      </c>
      <c r="Z23" s="469">
        <f t="shared" si="4"/>
        <v>19783448</v>
      </c>
      <c r="AA23" s="469">
        <f t="shared" si="4"/>
        <v>10755518</v>
      </c>
      <c r="AB23" s="469">
        <f t="shared" si="4"/>
        <v>770521</v>
      </c>
      <c r="AC23" s="469">
        <f t="shared" si="4"/>
        <v>40032396</v>
      </c>
      <c r="AD23" s="469">
        <f t="shared" si="4"/>
        <v>82134855</v>
      </c>
      <c r="AE23" s="470">
        <f>AE19+AE6</f>
        <v>1931271106</v>
      </c>
      <c r="AF23" s="472"/>
      <c r="AH23" s="107"/>
    </row>
    <row r="24" spans="1:34">
      <c r="A24" s="145"/>
    </row>
    <row r="25" spans="1:34">
      <c r="A25" s="145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</row>
    <row r="26" spans="1:34">
      <c r="A26" s="145"/>
    </row>
    <row r="27" spans="1:34">
      <c r="A27" s="145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34">
      <c r="A28" s="145"/>
    </row>
    <row r="29" spans="1:34">
      <c r="A29" s="145"/>
    </row>
    <row r="30" spans="1:34">
      <c r="A30" s="145"/>
    </row>
    <row r="31" spans="1:34">
      <c r="A31" s="145"/>
    </row>
    <row r="32" spans="1:34">
      <c r="A32" s="145"/>
    </row>
    <row r="33" spans="1:31">
      <c r="A33" s="145"/>
    </row>
    <row r="34" spans="1:31">
      <c r="A34" s="145"/>
    </row>
    <row r="35" spans="1:31">
      <c r="A35" s="145"/>
    </row>
    <row r="36" spans="1:31">
      <c r="A36" s="145"/>
    </row>
    <row r="37" spans="1:31">
      <c r="A37" s="145"/>
    </row>
    <row r="38" spans="1:31" s="141" customFormat="1">
      <c r="A38" s="388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</row>
    <row r="39" spans="1:31" s="141" customFormat="1">
      <c r="A39" s="388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</row>
    <row r="40" spans="1:31" s="389" customFormat="1">
      <c r="A40" s="388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</row>
    <row r="41" spans="1:31" s="389" customFormat="1">
      <c r="A41" s="388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</row>
    <row r="42" spans="1:31" s="389" customFormat="1">
      <c r="A42" s="388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</row>
    <row r="43" spans="1:31" s="340" customFormat="1">
      <c r="A43" s="388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</row>
    <row r="65" spans="32:32">
      <c r="AF65" s="390"/>
    </row>
    <row r="66" spans="32:32">
      <c r="AF66" s="390"/>
    </row>
    <row r="67" spans="32:32">
      <c r="AF67" s="390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horizontalDpi="300" verticalDpi="300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58"/>
  <sheetViews>
    <sheetView zoomScale="80" zoomScaleNormal="80" workbookViewId="0">
      <pane ySplit="5" topLeftCell="A6" activePane="bottomLeft" state="frozen"/>
      <selection activeCell="A4" sqref="A4:B4"/>
      <selection pane="bottomLeft" activeCell="G25" sqref="G25"/>
    </sheetView>
  </sheetViews>
  <sheetFormatPr defaultColWidth="9.1796875" defaultRowHeight="15.5"/>
  <cols>
    <col min="1" max="1" width="10" style="99" customWidth="1"/>
    <col min="2" max="2" width="49.1796875" style="99" customWidth="1"/>
    <col min="3" max="7" width="15.7265625" style="100" customWidth="1"/>
    <col min="8" max="8" width="16" style="85" customWidth="1"/>
    <col min="9" max="9" width="9.1796875" style="85"/>
    <col min="10" max="10" width="10.26953125" style="85" customWidth="1"/>
    <col min="11" max="11" width="12" style="85" customWidth="1"/>
    <col min="12" max="12" width="9.54296875" style="85" bestFit="1" customWidth="1"/>
    <col min="13" max="16384" width="9.1796875" style="85"/>
  </cols>
  <sheetData>
    <row r="1" spans="1:13" ht="15">
      <c r="A1" s="488" t="s">
        <v>3</v>
      </c>
      <c r="B1" s="488"/>
      <c r="C1" s="488"/>
      <c r="D1" s="488"/>
      <c r="E1" s="488"/>
      <c r="F1" s="488"/>
      <c r="G1" s="488"/>
      <c r="H1" s="488"/>
      <c r="I1" s="101"/>
      <c r="K1" s="101"/>
      <c r="L1" s="101"/>
      <c r="M1" s="101"/>
    </row>
    <row r="2" spans="1:13" ht="15">
      <c r="A2" s="488" t="s">
        <v>266</v>
      </c>
      <c r="B2" s="488"/>
      <c r="C2" s="488"/>
      <c r="D2" s="488"/>
      <c r="E2" s="488"/>
      <c r="F2" s="488"/>
      <c r="G2" s="488"/>
      <c r="H2" s="488"/>
      <c r="I2" s="101"/>
      <c r="K2" s="101"/>
      <c r="L2" s="101"/>
      <c r="M2" s="101"/>
    </row>
    <row r="3" spans="1:13" ht="15">
      <c r="A3" s="488" t="s">
        <v>406</v>
      </c>
      <c r="B3" s="488"/>
      <c r="C3" s="488"/>
      <c r="D3" s="488"/>
      <c r="E3" s="488"/>
      <c r="F3" s="488"/>
      <c r="G3" s="488"/>
      <c r="H3" s="488"/>
      <c r="I3" s="101"/>
      <c r="K3" s="101"/>
      <c r="L3" s="101"/>
      <c r="M3" s="101"/>
    </row>
    <row r="4" spans="1:13">
      <c r="A4" s="86"/>
      <c r="B4" s="86"/>
      <c r="C4" s="446"/>
      <c r="D4" s="447"/>
      <c r="E4" s="446"/>
      <c r="F4" s="446"/>
      <c r="G4" s="446"/>
      <c r="H4" s="448"/>
      <c r="I4" s="101"/>
      <c r="K4" s="101"/>
      <c r="L4" s="101"/>
      <c r="M4" s="101"/>
    </row>
    <row r="5" spans="1:13" s="99" customFormat="1" ht="69" customHeight="1">
      <c r="A5" s="451" t="s">
        <v>1</v>
      </c>
      <c r="B5" s="452" t="s">
        <v>0</v>
      </c>
      <c r="C5" s="453" t="s">
        <v>233</v>
      </c>
      <c r="D5" s="454" t="s">
        <v>32</v>
      </c>
      <c r="E5" s="455" t="s">
        <v>382</v>
      </c>
      <c r="F5" s="455" t="s">
        <v>152</v>
      </c>
      <c r="G5" s="455" t="s">
        <v>153</v>
      </c>
      <c r="H5" s="455" t="s">
        <v>200</v>
      </c>
      <c r="I5" s="456"/>
      <c r="K5" s="456"/>
      <c r="L5" s="456"/>
      <c r="M5" s="456"/>
    </row>
    <row r="6" spans="1:13" s="99" customFormat="1">
      <c r="A6" s="87" t="s">
        <v>24</v>
      </c>
      <c r="B6" s="88" t="s">
        <v>7</v>
      </c>
      <c r="C6" s="435">
        <v>444.1</v>
      </c>
      <c r="D6" s="89">
        <v>0</v>
      </c>
      <c r="E6" s="435">
        <v>444.1</v>
      </c>
      <c r="F6" s="436">
        <v>412.2</v>
      </c>
      <c r="G6" s="435">
        <v>416.5</v>
      </c>
      <c r="H6" s="435">
        <f>+E6-G6</f>
        <v>27.600000000000023</v>
      </c>
      <c r="I6" s="457"/>
      <c r="J6" s="456"/>
      <c r="K6" s="457"/>
      <c r="L6" s="457"/>
      <c r="M6" s="457"/>
    </row>
    <row r="7" spans="1:13" s="99" customFormat="1">
      <c r="A7" s="90" t="s">
        <v>126</v>
      </c>
      <c r="B7" s="91"/>
      <c r="C7" s="437">
        <f>SUM(C6)</f>
        <v>444.1</v>
      </c>
      <c r="D7" s="437">
        <f t="shared" ref="D7:H7" si="0">SUM(D6)</f>
        <v>0</v>
      </c>
      <c r="E7" s="437">
        <f t="shared" si="0"/>
        <v>444.1</v>
      </c>
      <c r="F7" s="437">
        <f t="shared" si="0"/>
        <v>412.2</v>
      </c>
      <c r="G7" s="437">
        <f t="shared" si="0"/>
        <v>416.5</v>
      </c>
      <c r="H7" s="437">
        <f t="shared" si="0"/>
        <v>27.600000000000023</v>
      </c>
      <c r="I7" s="457"/>
      <c r="J7" s="456"/>
      <c r="K7" s="457"/>
      <c r="L7" s="457"/>
      <c r="M7" s="457"/>
    </row>
    <row r="8" spans="1:13" s="99" customFormat="1">
      <c r="A8" s="87" t="s">
        <v>25</v>
      </c>
      <c r="B8" s="88" t="s">
        <v>8</v>
      </c>
      <c r="C8" s="436">
        <v>9335.9000000000015</v>
      </c>
      <c r="D8" s="93">
        <v>0</v>
      </c>
      <c r="E8" s="436">
        <v>9340.2999999999993</v>
      </c>
      <c r="F8" s="436">
        <v>9063.5</v>
      </c>
      <c r="G8" s="436">
        <v>9130.2999999999993</v>
      </c>
      <c r="H8" s="436">
        <f t="shared" ref="H8:H19" si="1">+E8-G8</f>
        <v>210</v>
      </c>
      <c r="I8" s="457"/>
      <c r="J8" s="456"/>
      <c r="K8" s="457"/>
      <c r="L8" s="457"/>
      <c r="M8" s="457"/>
    </row>
    <row r="9" spans="1:13" s="99" customFormat="1">
      <c r="A9" s="87" t="s">
        <v>26</v>
      </c>
      <c r="B9" s="88" t="s">
        <v>9</v>
      </c>
      <c r="C9" s="436">
        <v>560.5999999999998</v>
      </c>
      <c r="D9" s="93">
        <v>0</v>
      </c>
      <c r="E9" s="436">
        <v>549.1</v>
      </c>
      <c r="F9" s="436">
        <v>521.79999999999995</v>
      </c>
      <c r="G9" s="436">
        <v>522.70000000000005</v>
      </c>
      <c r="H9" s="436">
        <f t="shared" si="1"/>
        <v>26.399999999999977</v>
      </c>
      <c r="I9" s="457"/>
      <c r="J9" s="456"/>
      <c r="K9" s="457"/>
      <c r="L9" s="458"/>
      <c r="M9" s="457"/>
    </row>
    <row r="10" spans="1:13" s="99" customFormat="1">
      <c r="A10" s="87" t="s">
        <v>27</v>
      </c>
      <c r="B10" s="88" t="s">
        <v>189</v>
      </c>
      <c r="C10" s="436">
        <v>0</v>
      </c>
      <c r="D10" s="93">
        <v>0</v>
      </c>
      <c r="E10" s="436">
        <v>0</v>
      </c>
      <c r="F10" s="436">
        <v>0</v>
      </c>
      <c r="G10" s="436">
        <v>0</v>
      </c>
      <c r="H10" s="436">
        <f t="shared" si="1"/>
        <v>0</v>
      </c>
      <c r="I10" s="457"/>
      <c r="J10" s="456"/>
      <c r="K10" s="457"/>
      <c r="L10" s="449"/>
      <c r="M10" s="457"/>
    </row>
    <row r="11" spans="1:13" s="99" customFormat="1">
      <c r="A11" s="87" t="s">
        <v>28</v>
      </c>
      <c r="B11" s="88" t="s">
        <v>10</v>
      </c>
      <c r="C11" s="436">
        <v>0</v>
      </c>
      <c r="D11" s="93">
        <v>0</v>
      </c>
      <c r="E11" s="436">
        <v>0</v>
      </c>
      <c r="F11" s="436">
        <v>0</v>
      </c>
      <c r="G11" s="436">
        <v>0</v>
      </c>
      <c r="H11" s="436">
        <f t="shared" si="1"/>
        <v>0</v>
      </c>
      <c r="I11" s="457"/>
      <c r="J11" s="457"/>
      <c r="K11" s="457"/>
      <c r="L11" s="449"/>
      <c r="M11" s="457"/>
    </row>
    <row r="12" spans="1:13" s="99" customFormat="1">
      <c r="A12" s="87" t="s">
        <v>29</v>
      </c>
      <c r="B12" s="88" t="s">
        <v>191</v>
      </c>
      <c r="C12" s="436">
        <v>0</v>
      </c>
      <c r="D12" s="93">
        <v>0</v>
      </c>
      <c r="E12" s="436">
        <v>0</v>
      </c>
      <c r="F12" s="436">
        <v>0</v>
      </c>
      <c r="G12" s="436">
        <v>0</v>
      </c>
      <c r="H12" s="436">
        <f t="shared" si="1"/>
        <v>0</v>
      </c>
      <c r="I12" s="457"/>
      <c r="J12" s="457"/>
      <c r="K12" s="457"/>
      <c r="L12" s="449"/>
      <c r="M12" s="457"/>
    </row>
    <row r="13" spans="1:13" s="99" customFormat="1">
      <c r="A13" s="87" t="s">
        <v>114</v>
      </c>
      <c r="B13" s="88" t="s">
        <v>11</v>
      </c>
      <c r="C13" s="436">
        <v>0</v>
      </c>
      <c r="D13" s="93">
        <v>0</v>
      </c>
      <c r="E13" s="436">
        <v>0</v>
      </c>
      <c r="F13" s="436">
        <v>0</v>
      </c>
      <c r="G13" s="436">
        <v>0</v>
      </c>
      <c r="H13" s="436">
        <f t="shared" si="1"/>
        <v>0</v>
      </c>
      <c r="I13" s="457"/>
      <c r="J13" s="457"/>
      <c r="K13" s="457"/>
      <c r="L13" s="449"/>
      <c r="M13" s="457"/>
    </row>
    <row r="14" spans="1:13" s="99" customFormat="1">
      <c r="A14" s="87" t="s">
        <v>115</v>
      </c>
      <c r="B14" s="88" t="s">
        <v>201</v>
      </c>
      <c r="C14" s="436">
        <v>0</v>
      </c>
      <c r="D14" s="93">
        <v>0</v>
      </c>
      <c r="E14" s="436">
        <v>0</v>
      </c>
      <c r="F14" s="436">
        <v>0</v>
      </c>
      <c r="G14" s="436">
        <v>0</v>
      </c>
      <c r="H14" s="436">
        <f t="shared" si="1"/>
        <v>0</v>
      </c>
      <c r="I14" s="457"/>
      <c r="J14" s="458"/>
      <c r="K14" s="457"/>
      <c r="L14" s="449"/>
      <c r="M14" s="457"/>
    </row>
    <row r="15" spans="1:13" s="99" customFormat="1">
      <c r="A15" s="87" t="s">
        <v>116</v>
      </c>
      <c r="B15" s="88" t="s">
        <v>12</v>
      </c>
      <c r="C15" s="436">
        <v>0</v>
      </c>
      <c r="D15" s="93">
        <v>0</v>
      </c>
      <c r="E15" s="436">
        <v>0</v>
      </c>
      <c r="F15" s="436">
        <v>0</v>
      </c>
      <c r="G15" s="436">
        <v>0</v>
      </c>
      <c r="H15" s="436">
        <f t="shared" si="1"/>
        <v>0</v>
      </c>
      <c r="I15" s="457"/>
      <c r="J15" s="458"/>
      <c r="K15" s="457"/>
      <c r="L15" s="449"/>
      <c r="M15" s="457"/>
    </row>
    <row r="16" spans="1:13" s="99" customFormat="1">
      <c r="A16" s="87" t="s">
        <v>117</v>
      </c>
      <c r="B16" s="88" t="s">
        <v>13</v>
      </c>
      <c r="C16" s="436">
        <v>0</v>
      </c>
      <c r="D16" s="93">
        <v>0</v>
      </c>
      <c r="E16" s="436">
        <v>0</v>
      </c>
      <c r="F16" s="436">
        <v>0</v>
      </c>
      <c r="G16" s="436">
        <v>0</v>
      </c>
      <c r="H16" s="436">
        <f t="shared" si="1"/>
        <v>0</v>
      </c>
      <c r="I16" s="457"/>
      <c r="J16" s="458"/>
      <c r="K16" s="457"/>
      <c r="L16" s="449"/>
      <c r="M16" s="457"/>
    </row>
    <row r="17" spans="1:13" s="99" customFormat="1">
      <c r="A17" s="87" t="s">
        <v>118</v>
      </c>
      <c r="B17" s="88" t="s">
        <v>145</v>
      </c>
      <c r="C17" s="436">
        <v>0</v>
      </c>
      <c r="D17" s="93">
        <v>0</v>
      </c>
      <c r="E17" s="436">
        <v>0</v>
      </c>
      <c r="F17" s="436">
        <v>0</v>
      </c>
      <c r="G17" s="436">
        <v>0</v>
      </c>
      <c r="H17" s="436">
        <f t="shared" si="1"/>
        <v>0</v>
      </c>
      <c r="I17" s="457"/>
      <c r="J17" s="458"/>
      <c r="K17" s="457"/>
      <c r="L17" s="449"/>
      <c r="M17" s="457"/>
    </row>
    <row r="18" spans="1:13" s="99" customFormat="1">
      <c r="A18" s="87" t="s">
        <v>119</v>
      </c>
      <c r="B18" s="88" t="s">
        <v>196</v>
      </c>
      <c r="C18" s="436">
        <v>0</v>
      </c>
      <c r="D18" s="93">
        <v>0</v>
      </c>
      <c r="E18" s="436">
        <v>0</v>
      </c>
      <c r="F18" s="436">
        <v>0</v>
      </c>
      <c r="G18" s="436">
        <v>0</v>
      </c>
      <c r="H18" s="436">
        <f t="shared" si="1"/>
        <v>0</v>
      </c>
      <c r="I18" s="457"/>
      <c r="J18" s="459"/>
      <c r="K18" s="457"/>
      <c r="L18" s="449"/>
      <c r="M18" s="449"/>
    </row>
    <row r="19" spans="1:13" s="99" customFormat="1">
      <c r="A19" s="87" t="s">
        <v>120</v>
      </c>
      <c r="B19" s="88" t="s">
        <v>225</v>
      </c>
      <c r="C19" s="436">
        <v>0</v>
      </c>
      <c r="D19" s="93">
        <v>0</v>
      </c>
      <c r="E19" s="436">
        <v>0</v>
      </c>
      <c r="F19" s="436">
        <v>0</v>
      </c>
      <c r="G19" s="436">
        <v>0</v>
      </c>
      <c r="H19" s="436">
        <f t="shared" si="1"/>
        <v>0</v>
      </c>
      <c r="I19" s="457"/>
      <c r="J19" s="459"/>
      <c r="K19" s="457"/>
      <c r="L19" s="449"/>
      <c r="M19" s="449"/>
    </row>
    <row r="20" spans="1:13" s="99" customFormat="1">
      <c r="A20" s="90" t="s">
        <v>127</v>
      </c>
      <c r="B20" s="91"/>
      <c r="C20" s="437">
        <f>SUM(C8:C19)</f>
        <v>9896.5000000000018</v>
      </c>
      <c r="D20" s="437">
        <f t="shared" ref="D20:H20" si="2">SUM(D8:D19)</f>
        <v>0</v>
      </c>
      <c r="E20" s="437">
        <f t="shared" si="2"/>
        <v>9889.4</v>
      </c>
      <c r="F20" s="437">
        <f t="shared" si="2"/>
        <v>9585.2999999999993</v>
      </c>
      <c r="G20" s="437">
        <f t="shared" si="2"/>
        <v>9653</v>
      </c>
      <c r="H20" s="437">
        <f t="shared" si="2"/>
        <v>236.39999999999998</v>
      </c>
      <c r="I20" s="457"/>
      <c r="J20" s="459"/>
      <c r="K20" s="458"/>
      <c r="L20" s="449"/>
      <c r="M20" s="449"/>
    </row>
    <row r="21" spans="1:13" s="99" customFormat="1">
      <c r="A21" s="87" t="s">
        <v>30</v>
      </c>
      <c r="B21" s="88" t="s">
        <v>14</v>
      </c>
      <c r="C21" s="436">
        <v>0</v>
      </c>
      <c r="D21" s="93">
        <v>0</v>
      </c>
      <c r="E21" s="436">
        <v>0</v>
      </c>
      <c r="F21" s="436">
        <v>0</v>
      </c>
      <c r="G21" s="436">
        <v>0</v>
      </c>
      <c r="H21" s="436">
        <f t="shared" ref="H21:H26" si="3">+E21-G21</f>
        <v>0</v>
      </c>
      <c r="I21" s="457"/>
      <c r="J21" s="459"/>
      <c r="K21" s="458"/>
      <c r="L21" s="449"/>
      <c r="M21" s="449"/>
    </row>
    <row r="22" spans="1:13" s="99" customFormat="1">
      <c r="A22" s="87" t="s">
        <v>121</v>
      </c>
      <c r="B22" s="88" t="s">
        <v>15</v>
      </c>
      <c r="C22" s="436">
        <v>0</v>
      </c>
      <c r="D22" s="93">
        <v>0</v>
      </c>
      <c r="E22" s="436">
        <v>0</v>
      </c>
      <c r="F22" s="436">
        <v>0</v>
      </c>
      <c r="G22" s="436">
        <v>0</v>
      </c>
      <c r="H22" s="436">
        <f t="shared" si="3"/>
        <v>0</v>
      </c>
      <c r="I22" s="457"/>
      <c r="J22" s="459"/>
      <c r="K22" s="458"/>
      <c r="L22" s="449"/>
      <c r="M22" s="449"/>
    </row>
    <row r="23" spans="1:13" s="99" customFormat="1">
      <c r="A23" s="87" t="s">
        <v>122</v>
      </c>
      <c r="B23" s="88" t="s">
        <v>202</v>
      </c>
      <c r="C23" s="436">
        <v>0</v>
      </c>
      <c r="D23" s="93">
        <v>0</v>
      </c>
      <c r="E23" s="436">
        <v>0</v>
      </c>
      <c r="F23" s="436">
        <v>0</v>
      </c>
      <c r="G23" s="436">
        <v>0</v>
      </c>
      <c r="H23" s="436">
        <f t="shared" si="3"/>
        <v>0</v>
      </c>
      <c r="I23" s="457"/>
      <c r="J23" s="141"/>
      <c r="K23" s="458"/>
      <c r="L23" s="449"/>
      <c r="M23" s="449"/>
    </row>
    <row r="24" spans="1:13" s="99" customFormat="1">
      <c r="A24" s="87" t="s">
        <v>104</v>
      </c>
      <c r="B24" s="88" t="s">
        <v>17</v>
      </c>
      <c r="C24" s="436">
        <v>2</v>
      </c>
      <c r="D24" s="93">
        <v>0</v>
      </c>
      <c r="E24" s="436">
        <v>2</v>
      </c>
      <c r="F24" s="436">
        <v>2</v>
      </c>
      <c r="G24" s="436">
        <v>2</v>
      </c>
      <c r="H24" s="436">
        <f t="shared" si="3"/>
        <v>0</v>
      </c>
      <c r="I24" s="457"/>
      <c r="J24" s="141"/>
      <c r="K24" s="458"/>
      <c r="L24" s="449"/>
      <c r="M24" s="449"/>
    </row>
    <row r="25" spans="1:13" s="99" customFormat="1">
      <c r="A25" s="87" t="s">
        <v>105</v>
      </c>
      <c r="B25" s="88" t="s">
        <v>149</v>
      </c>
      <c r="C25" s="436">
        <v>0</v>
      </c>
      <c r="D25" s="93">
        <v>0</v>
      </c>
      <c r="E25" s="436">
        <v>0</v>
      </c>
      <c r="F25" s="436">
        <v>0</v>
      </c>
      <c r="G25" s="436">
        <v>0</v>
      </c>
      <c r="H25" s="436">
        <f t="shared" si="3"/>
        <v>0</v>
      </c>
      <c r="I25" s="457"/>
      <c r="J25" s="141"/>
      <c r="K25" s="458"/>
      <c r="L25" s="449"/>
      <c r="M25" s="449"/>
    </row>
    <row r="26" spans="1:13" s="99" customFormat="1">
      <c r="A26" s="87" t="s">
        <v>123</v>
      </c>
      <c r="B26" s="88" t="s">
        <v>150</v>
      </c>
      <c r="C26" s="436">
        <v>33.799999999999997</v>
      </c>
      <c r="D26" s="93">
        <v>27</v>
      </c>
      <c r="E26" s="436">
        <v>61.9</v>
      </c>
      <c r="F26" s="436">
        <v>53.1</v>
      </c>
      <c r="G26" s="436">
        <v>56.7</v>
      </c>
      <c r="H26" s="436">
        <f t="shared" si="3"/>
        <v>5.1999999999999957</v>
      </c>
      <c r="I26" s="457"/>
      <c r="J26" s="141"/>
      <c r="K26" s="458"/>
      <c r="L26" s="458"/>
      <c r="M26" s="449"/>
    </row>
    <row r="27" spans="1:13" s="99" customFormat="1">
      <c r="A27" s="90" t="s">
        <v>128</v>
      </c>
      <c r="B27" s="91"/>
      <c r="C27" s="437">
        <f>SUM(C21:C26)</f>
        <v>35.799999999999997</v>
      </c>
      <c r="D27" s="437">
        <f t="shared" ref="D27:H27" si="4">SUM(D21:D26)</f>
        <v>27</v>
      </c>
      <c r="E27" s="437">
        <f t="shared" si="4"/>
        <v>63.9</v>
      </c>
      <c r="F27" s="437">
        <f t="shared" si="4"/>
        <v>55.1</v>
      </c>
      <c r="G27" s="437">
        <f t="shared" si="4"/>
        <v>58.7</v>
      </c>
      <c r="H27" s="437">
        <f t="shared" si="4"/>
        <v>5.1999999999999957</v>
      </c>
      <c r="I27" s="457"/>
      <c r="J27" s="141"/>
      <c r="K27" s="458"/>
      <c r="L27" s="458"/>
      <c r="M27" s="449"/>
    </row>
    <row r="28" spans="1:13" s="99" customFormat="1">
      <c r="A28" s="87" t="s">
        <v>106</v>
      </c>
      <c r="B28" s="88" t="s">
        <v>18</v>
      </c>
      <c r="C28" s="436">
        <v>1006.5</v>
      </c>
      <c r="D28" s="93">
        <v>0</v>
      </c>
      <c r="E28" s="436">
        <v>1013.7</v>
      </c>
      <c r="F28" s="436">
        <v>951.7</v>
      </c>
      <c r="G28" s="436">
        <v>964.5</v>
      </c>
      <c r="H28" s="436">
        <f t="shared" ref="H28:H30" si="5">+E28-G28</f>
        <v>49.200000000000045</v>
      </c>
      <c r="I28" s="457"/>
      <c r="J28" s="141"/>
      <c r="K28" s="458"/>
      <c r="L28" s="458"/>
      <c r="M28" s="449"/>
    </row>
    <row r="29" spans="1:13" s="99" customFormat="1">
      <c r="A29" s="87" t="s">
        <v>107</v>
      </c>
      <c r="B29" s="88" t="s">
        <v>124</v>
      </c>
      <c r="C29" s="436">
        <v>84.8</v>
      </c>
      <c r="D29" s="93">
        <v>0</v>
      </c>
      <c r="E29" s="436">
        <v>77.3</v>
      </c>
      <c r="F29" s="436">
        <v>68.599999999999994</v>
      </c>
      <c r="G29" s="436">
        <v>69.7</v>
      </c>
      <c r="H29" s="436">
        <f t="shared" si="5"/>
        <v>7.5999999999999943</v>
      </c>
      <c r="I29" s="457"/>
      <c r="J29" s="141"/>
      <c r="K29" s="458"/>
      <c r="L29" s="458"/>
      <c r="M29" s="449"/>
    </row>
    <row r="30" spans="1:13" s="99" customFormat="1">
      <c r="A30" s="87" t="s">
        <v>108</v>
      </c>
      <c r="B30" s="88" t="s">
        <v>203</v>
      </c>
      <c r="C30" s="436">
        <v>0</v>
      </c>
      <c r="D30" s="93">
        <v>0</v>
      </c>
      <c r="E30" s="436">
        <v>0</v>
      </c>
      <c r="F30" s="436">
        <v>0</v>
      </c>
      <c r="G30" s="436">
        <v>0</v>
      </c>
      <c r="H30" s="436">
        <f t="shared" si="5"/>
        <v>0</v>
      </c>
      <c r="I30" s="457"/>
      <c r="J30" s="458"/>
      <c r="K30" s="458"/>
      <c r="L30" s="457"/>
    </row>
    <row r="31" spans="1:13" s="99" customFormat="1">
      <c r="A31" s="489" t="s">
        <v>129</v>
      </c>
      <c r="B31" s="490"/>
      <c r="C31" s="438">
        <f>SUM(C28:C30)</f>
        <v>1091.3</v>
      </c>
      <c r="D31" s="438">
        <f t="shared" ref="D31:H31" si="6">SUM(D28:D30)</f>
        <v>0</v>
      </c>
      <c r="E31" s="438">
        <f t="shared" si="6"/>
        <v>1091</v>
      </c>
      <c r="F31" s="438">
        <f t="shared" si="6"/>
        <v>1020.3000000000001</v>
      </c>
      <c r="G31" s="438">
        <f t="shared" si="6"/>
        <v>1034.2</v>
      </c>
      <c r="H31" s="438">
        <f t="shared" si="6"/>
        <v>56.80000000000004</v>
      </c>
      <c r="I31" s="457"/>
      <c r="J31" s="458"/>
      <c r="K31" s="458"/>
      <c r="L31" s="457"/>
    </row>
    <row r="32" spans="1:13" s="99" customFormat="1">
      <c r="A32" s="87" t="s">
        <v>109</v>
      </c>
      <c r="B32" s="88" t="s">
        <v>19</v>
      </c>
      <c r="C32" s="436">
        <v>728.7</v>
      </c>
      <c r="D32" s="92">
        <v>0</v>
      </c>
      <c r="E32" s="436">
        <v>726.8</v>
      </c>
      <c r="F32" s="436">
        <v>684</v>
      </c>
      <c r="G32" s="436">
        <v>684.5</v>
      </c>
      <c r="H32" s="436">
        <f>+E32-G32</f>
        <v>42.299999999999955</v>
      </c>
      <c r="I32" s="457"/>
      <c r="J32" s="458"/>
      <c r="K32" s="458"/>
      <c r="L32" s="457"/>
    </row>
    <row r="33" spans="1:14" s="460" customFormat="1">
      <c r="A33" s="90" t="s">
        <v>130</v>
      </c>
      <c r="B33" s="97"/>
      <c r="C33" s="437">
        <f>SUM(C32)</f>
        <v>728.7</v>
      </c>
      <c r="D33" s="437">
        <f t="shared" ref="D33:H33" si="7">SUM(D32)</f>
        <v>0</v>
      </c>
      <c r="E33" s="437">
        <f t="shared" si="7"/>
        <v>726.8</v>
      </c>
      <c r="F33" s="437">
        <f t="shared" si="7"/>
        <v>684</v>
      </c>
      <c r="G33" s="437">
        <f t="shared" si="7"/>
        <v>684.5</v>
      </c>
      <c r="H33" s="437">
        <f t="shared" si="7"/>
        <v>42.299999999999955</v>
      </c>
      <c r="I33" s="457"/>
      <c r="J33" s="458"/>
      <c r="K33" s="458"/>
      <c r="L33" s="457"/>
    </row>
    <row r="34" spans="1:14" s="99" customFormat="1">
      <c r="A34" s="95" t="s">
        <v>110</v>
      </c>
      <c r="B34" s="96" t="s">
        <v>20</v>
      </c>
      <c r="C34" s="435">
        <v>260.10000000000002</v>
      </c>
      <c r="D34" s="89">
        <v>0</v>
      </c>
      <c r="E34" s="435">
        <v>271.50000000000011</v>
      </c>
      <c r="F34" s="435">
        <v>225.1</v>
      </c>
      <c r="G34" s="435">
        <v>229.4</v>
      </c>
      <c r="H34" s="436">
        <f t="shared" ref="H34:H37" si="8">+E34-G34</f>
        <v>42.100000000000108</v>
      </c>
      <c r="I34" s="457"/>
      <c r="J34" s="458"/>
      <c r="K34" s="458"/>
      <c r="L34" s="457"/>
    </row>
    <row r="35" spans="1:14" s="99" customFormat="1">
      <c r="A35" s="87" t="s">
        <v>111</v>
      </c>
      <c r="B35" s="88" t="s">
        <v>21</v>
      </c>
      <c r="C35" s="436">
        <v>182</v>
      </c>
      <c r="D35" s="93">
        <v>0</v>
      </c>
      <c r="E35" s="436">
        <v>182.89999999999998</v>
      </c>
      <c r="F35" s="436">
        <v>143.19999999999999</v>
      </c>
      <c r="G35" s="436">
        <v>142.19999999999999</v>
      </c>
      <c r="H35" s="436">
        <f t="shared" si="8"/>
        <v>40.699999999999989</v>
      </c>
      <c r="I35" s="457"/>
      <c r="J35" s="457"/>
      <c r="K35" s="457"/>
      <c r="L35" s="457"/>
    </row>
    <row r="36" spans="1:14" s="99" customFormat="1">
      <c r="A36" s="87" t="s">
        <v>112</v>
      </c>
      <c r="B36" s="88" t="s">
        <v>22</v>
      </c>
      <c r="C36" s="436">
        <v>12.1</v>
      </c>
      <c r="D36" s="93">
        <v>0</v>
      </c>
      <c r="E36" s="436">
        <v>5.8000000000000007</v>
      </c>
      <c r="F36" s="436">
        <v>5</v>
      </c>
      <c r="G36" s="436">
        <v>5</v>
      </c>
      <c r="H36" s="436">
        <f t="shared" si="8"/>
        <v>0.80000000000000071</v>
      </c>
      <c r="I36" s="457"/>
      <c r="J36" s="457"/>
      <c r="K36" s="457"/>
      <c r="L36" s="457"/>
    </row>
    <row r="37" spans="1:14" s="99" customFormat="1">
      <c r="A37" s="87" t="s">
        <v>113</v>
      </c>
      <c r="B37" s="88" t="s">
        <v>23</v>
      </c>
      <c r="C37" s="436">
        <v>205</v>
      </c>
      <c r="D37" s="93">
        <v>0</v>
      </c>
      <c r="E37" s="436">
        <v>207.2</v>
      </c>
      <c r="F37" s="436">
        <v>153.1</v>
      </c>
      <c r="G37" s="436">
        <v>151</v>
      </c>
      <c r="H37" s="436">
        <f t="shared" si="8"/>
        <v>56.199999999999989</v>
      </c>
      <c r="I37" s="457"/>
      <c r="J37" s="457"/>
      <c r="K37" s="457"/>
      <c r="L37" s="457"/>
    </row>
    <row r="38" spans="1:14" s="460" customFormat="1">
      <c r="A38" s="90" t="s">
        <v>131</v>
      </c>
      <c r="B38" s="97"/>
      <c r="C38" s="437">
        <f>SUM(C34:C37)</f>
        <v>659.2</v>
      </c>
      <c r="D38" s="437">
        <f t="shared" ref="D38:H38" si="9">SUM(D34:D37)</f>
        <v>0</v>
      </c>
      <c r="E38" s="437">
        <f t="shared" si="9"/>
        <v>667.40000000000009</v>
      </c>
      <c r="F38" s="437">
        <f t="shared" si="9"/>
        <v>526.4</v>
      </c>
      <c r="G38" s="437">
        <f t="shared" si="9"/>
        <v>527.6</v>
      </c>
      <c r="H38" s="437">
        <f t="shared" si="9"/>
        <v>139.80000000000007</v>
      </c>
      <c r="I38" s="457"/>
      <c r="J38" s="457"/>
      <c r="K38" s="457"/>
      <c r="L38" s="457"/>
    </row>
    <row r="39" spans="1:14" s="99" customFormat="1">
      <c r="A39" s="87" t="s">
        <v>199</v>
      </c>
      <c r="B39" s="88" t="s">
        <v>204</v>
      </c>
      <c r="C39" s="436">
        <v>0</v>
      </c>
      <c r="D39" s="93">
        <v>0</v>
      </c>
      <c r="E39" s="436">
        <v>0</v>
      </c>
      <c r="F39" s="436">
        <v>0</v>
      </c>
      <c r="G39" s="436">
        <v>0</v>
      </c>
      <c r="H39" s="436">
        <f>+E39-G39</f>
        <v>0</v>
      </c>
      <c r="I39" s="457"/>
      <c r="J39" s="457"/>
      <c r="K39" s="457"/>
      <c r="L39" s="457"/>
    </row>
    <row r="40" spans="1:14" s="460" customFormat="1">
      <c r="A40" s="90" t="s">
        <v>205</v>
      </c>
      <c r="B40" s="97"/>
      <c r="C40" s="437">
        <f>SUM(C39)</f>
        <v>0</v>
      </c>
      <c r="D40" s="437">
        <f t="shared" ref="D40:H40" si="10">SUM(D39)</f>
        <v>0</v>
      </c>
      <c r="E40" s="437">
        <f t="shared" si="10"/>
        <v>0</v>
      </c>
      <c r="F40" s="437">
        <f t="shared" si="10"/>
        <v>0</v>
      </c>
      <c r="G40" s="437">
        <f t="shared" si="10"/>
        <v>0</v>
      </c>
      <c r="H40" s="437">
        <f t="shared" si="10"/>
        <v>0</v>
      </c>
      <c r="I40" s="457"/>
      <c r="J40" s="457"/>
      <c r="K40" s="457"/>
      <c r="L40" s="457"/>
    </row>
    <row r="41" spans="1:14" s="460" customFormat="1" ht="41.25" customHeight="1">
      <c r="A41" s="98" t="s">
        <v>2</v>
      </c>
      <c r="B41" s="97"/>
      <c r="C41" s="437">
        <f>SUM(C40,C38,C33,C31,C27,C20,C7)</f>
        <v>12855.600000000002</v>
      </c>
      <c r="D41" s="437">
        <f t="shared" ref="D41:H41" si="11">SUM(D40,D38,D33,D31,D27,D20,D7)</f>
        <v>27</v>
      </c>
      <c r="E41" s="437">
        <f t="shared" si="11"/>
        <v>12882.6</v>
      </c>
      <c r="F41" s="437">
        <f t="shared" si="11"/>
        <v>12283.3</v>
      </c>
      <c r="G41" s="437">
        <f t="shared" si="11"/>
        <v>12374.5</v>
      </c>
      <c r="H41" s="437">
        <f t="shared" si="11"/>
        <v>508.1</v>
      </c>
      <c r="I41" s="457"/>
      <c r="J41" s="457"/>
      <c r="K41" s="457"/>
      <c r="L41" s="457"/>
    </row>
    <row r="42" spans="1:14" s="99" customFormat="1">
      <c r="C42" s="100"/>
      <c r="D42" s="100"/>
      <c r="E42" s="100"/>
      <c r="F42" s="100"/>
      <c r="G42" s="100"/>
      <c r="J42" s="457"/>
      <c r="N42" s="461"/>
    </row>
    <row r="43" spans="1:14" s="99" customFormat="1">
      <c r="A43" s="462" t="s">
        <v>383</v>
      </c>
      <c r="B43" s="456"/>
      <c r="C43" s="456"/>
      <c r="D43" s="456"/>
      <c r="E43" s="456"/>
      <c r="F43" s="456"/>
      <c r="G43" s="456"/>
      <c r="H43" s="463"/>
      <c r="I43" s="463"/>
      <c r="J43" s="463"/>
    </row>
    <row r="44" spans="1:14" s="99" customFormat="1">
      <c r="A44" s="464" t="s">
        <v>384</v>
      </c>
      <c r="B44" s="456"/>
      <c r="C44" s="465"/>
      <c r="D44" s="456"/>
      <c r="E44" s="456"/>
      <c r="F44" s="456"/>
      <c r="G44" s="456"/>
      <c r="H44" s="463"/>
      <c r="I44" s="463"/>
      <c r="J44" s="463"/>
    </row>
    <row r="45" spans="1:14" s="99" customFormat="1">
      <c r="A45" s="466" t="s">
        <v>385</v>
      </c>
      <c r="B45" s="456"/>
      <c r="C45" s="456"/>
      <c r="D45" s="456"/>
      <c r="E45" s="456"/>
      <c r="F45" s="456"/>
      <c r="G45" s="456"/>
      <c r="H45" s="463"/>
      <c r="I45" s="463"/>
      <c r="J45" s="463"/>
    </row>
    <row r="46" spans="1:14" s="99" customFormat="1">
      <c r="A46" s="467" t="s">
        <v>386</v>
      </c>
      <c r="B46" s="102"/>
      <c r="C46" s="468"/>
      <c r="D46" s="468"/>
      <c r="E46" s="468"/>
      <c r="F46" s="468"/>
      <c r="G46" s="468"/>
      <c r="H46" s="463"/>
      <c r="I46" s="463"/>
      <c r="J46" s="463"/>
    </row>
    <row r="47" spans="1:14">
      <c r="A47" s="102"/>
      <c r="B47" s="102"/>
      <c r="H47" s="99"/>
      <c r="J47" s="94"/>
    </row>
    <row r="48" spans="1:14">
      <c r="A48" s="102"/>
      <c r="B48" s="102"/>
      <c r="C48" s="99"/>
      <c r="D48" s="99"/>
      <c r="E48" s="99"/>
      <c r="F48" s="99"/>
      <c r="G48" s="99"/>
      <c r="H48" s="99"/>
      <c r="J48" s="103"/>
      <c r="K48" s="104"/>
    </row>
    <row r="49" spans="3:11">
      <c r="C49" s="99"/>
      <c r="D49" s="99"/>
      <c r="E49" s="99"/>
      <c r="F49" s="99"/>
      <c r="G49" s="99"/>
      <c r="H49" s="99"/>
      <c r="J49" s="103"/>
      <c r="K49" s="104"/>
    </row>
    <row r="50" spans="3:11">
      <c r="H50" s="99"/>
      <c r="J50" s="103"/>
      <c r="K50" s="104"/>
    </row>
    <row r="51" spans="3:11">
      <c r="J51" s="103"/>
      <c r="K51" s="104"/>
    </row>
    <row r="52" spans="3:11">
      <c r="J52" s="94"/>
      <c r="K52" s="104"/>
    </row>
    <row r="53" spans="3:11">
      <c r="J53" s="94"/>
    </row>
    <row r="54" spans="3:11">
      <c r="J54" s="94"/>
    </row>
    <row r="55" spans="3:11">
      <c r="J55" s="94"/>
    </row>
    <row r="56" spans="3:11">
      <c r="J56" s="94"/>
    </row>
    <row r="57" spans="3:11">
      <c r="J57" s="94"/>
    </row>
    <row r="58" spans="3:11">
      <c r="J58" s="94"/>
    </row>
  </sheetData>
  <mergeCells count="4">
    <mergeCell ref="A1:H1"/>
    <mergeCell ref="A2:H2"/>
    <mergeCell ref="A3:H3"/>
    <mergeCell ref="A31:B31"/>
  </mergeCells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89"/>
  <sheetViews>
    <sheetView topLeftCell="A43" zoomScale="80" zoomScaleNormal="80" workbookViewId="0">
      <selection activeCell="C44" sqref="C44"/>
    </sheetView>
  </sheetViews>
  <sheetFormatPr defaultColWidth="9.1796875" defaultRowHeight="15.5"/>
  <cols>
    <col min="1" max="1" width="73.81640625" style="1" bestFit="1" customWidth="1"/>
    <col min="2" max="2" width="14.81640625" style="2" bestFit="1" customWidth="1"/>
    <col min="3" max="3" width="22.1796875" style="13" bestFit="1" customWidth="1"/>
    <col min="4" max="4" width="17.81640625" style="14" customWidth="1"/>
    <col min="5" max="5" width="15" style="14" customWidth="1"/>
    <col min="6" max="6" width="18.7265625" style="14" bestFit="1" customWidth="1"/>
    <col min="7" max="7" width="22.1796875" style="14" bestFit="1" customWidth="1"/>
    <col min="8" max="8" width="18.26953125" style="14" hidden="1" customWidth="1"/>
    <col min="9" max="9" width="19.7265625" style="14" bestFit="1" customWidth="1"/>
    <col min="10" max="10" width="17.1796875" style="14" bestFit="1" customWidth="1"/>
    <col min="11" max="11" width="19" style="1" bestFit="1" customWidth="1"/>
    <col min="12" max="12" width="19.54296875" style="1" customWidth="1"/>
    <col min="13" max="13" width="22.7265625" style="199" customWidth="1"/>
    <col min="14" max="14" width="15" style="1" customWidth="1"/>
    <col min="15" max="16384" width="9.1796875" style="1"/>
  </cols>
  <sheetData>
    <row r="1" spans="1:20" s="4" customFormat="1">
      <c r="A1" s="204" t="s">
        <v>3</v>
      </c>
      <c r="B1" s="204"/>
      <c r="C1" s="204"/>
      <c r="D1" s="204"/>
      <c r="E1" s="204"/>
      <c r="F1" s="204"/>
      <c r="G1" s="204"/>
      <c r="H1" s="204"/>
      <c r="I1" s="204"/>
      <c r="J1" s="204"/>
      <c r="M1" s="198"/>
    </row>
    <row r="2" spans="1:20">
      <c r="A2" s="205" t="s">
        <v>260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20">
      <c r="A3" s="205" t="s">
        <v>406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20">
      <c r="A4" s="206"/>
      <c r="B4" s="207"/>
      <c r="C4" s="208"/>
      <c r="D4" s="209"/>
      <c r="E4" s="209"/>
      <c r="F4" s="209"/>
      <c r="G4" s="209"/>
      <c r="H4" s="209"/>
      <c r="I4" s="209"/>
      <c r="J4" s="209"/>
    </row>
    <row r="5" spans="1:20" s="15" customFormat="1">
      <c r="A5" s="210"/>
      <c r="B5" s="211" t="s">
        <v>249</v>
      </c>
      <c r="C5" s="212"/>
      <c r="D5" s="213" t="s">
        <v>170</v>
      </c>
      <c r="E5" s="213" t="s">
        <v>171</v>
      </c>
      <c r="F5" s="214" t="s">
        <v>288</v>
      </c>
      <c r="G5" s="214" t="s">
        <v>53</v>
      </c>
      <c r="H5" s="215" t="s">
        <v>54</v>
      </c>
      <c r="I5" s="212"/>
      <c r="J5" s="214"/>
      <c r="K5" s="206"/>
      <c r="M5" s="200"/>
    </row>
    <row r="6" spans="1:20" s="15" customFormat="1">
      <c r="A6" s="216" t="s">
        <v>51</v>
      </c>
      <c r="B6" s="217" t="s">
        <v>55</v>
      </c>
      <c r="C6" s="218" t="s">
        <v>31</v>
      </c>
      <c r="D6" s="219" t="s">
        <v>32</v>
      </c>
      <c r="E6" s="219" t="s">
        <v>32</v>
      </c>
      <c r="F6" s="218" t="s">
        <v>172</v>
      </c>
      <c r="G6" s="220" t="s">
        <v>38</v>
      </c>
      <c r="H6" s="221" t="s">
        <v>56</v>
      </c>
      <c r="I6" s="220" t="s">
        <v>34</v>
      </c>
      <c r="J6" s="220" t="s">
        <v>35</v>
      </c>
      <c r="K6" s="206"/>
      <c r="M6" s="200"/>
    </row>
    <row r="7" spans="1:20" s="15" customFormat="1">
      <c r="A7" s="222"/>
      <c r="B7" s="223"/>
      <c r="C7" s="223"/>
      <c r="D7" s="223"/>
      <c r="E7" s="223"/>
      <c r="F7" s="223"/>
      <c r="G7" s="224"/>
      <c r="H7" s="224"/>
      <c r="I7" s="224"/>
      <c r="J7" s="224"/>
      <c r="K7" s="206"/>
      <c r="M7" s="200"/>
    </row>
    <row r="8" spans="1:20" s="15" customFormat="1">
      <c r="A8" s="225" t="s">
        <v>57</v>
      </c>
      <c r="B8" s="226" t="s">
        <v>58</v>
      </c>
      <c r="C8" s="227">
        <v>734307786</v>
      </c>
      <c r="D8" s="227">
        <f>E8+F8</f>
        <v>87079129</v>
      </c>
      <c r="E8" s="227">
        <v>58711235</v>
      </c>
      <c r="F8" s="227">
        <v>28367894</v>
      </c>
      <c r="G8" s="227">
        <v>821386915</v>
      </c>
      <c r="H8" s="227">
        <v>232086127.69000056</v>
      </c>
      <c r="I8" s="227">
        <v>935386826</v>
      </c>
      <c r="J8" s="227">
        <f>G8-I8</f>
        <v>-113999911</v>
      </c>
      <c r="K8" s="228">
        <f>G8-C8-D8</f>
        <v>0</v>
      </c>
      <c r="M8" s="201"/>
    </row>
    <row r="9" spans="1:20" s="15" customFormat="1">
      <c r="A9" s="225" t="s">
        <v>59</v>
      </c>
      <c r="B9" s="226" t="s">
        <v>60</v>
      </c>
      <c r="C9" s="227">
        <v>11480121</v>
      </c>
      <c r="D9" s="227">
        <f t="shared" ref="D9:D11" si="0">E9+F9</f>
        <v>1862719</v>
      </c>
      <c r="E9" s="227">
        <v>983400</v>
      </c>
      <c r="F9" s="227">
        <v>879319</v>
      </c>
      <c r="G9" s="227">
        <v>13342840</v>
      </c>
      <c r="H9" s="227">
        <v>3662811.54</v>
      </c>
      <c r="I9" s="227">
        <v>13861171</v>
      </c>
      <c r="J9" s="227">
        <f>G9-I9</f>
        <v>-518331</v>
      </c>
      <c r="K9" s="228">
        <f t="shared" ref="K9:K56" si="1">G9-C9-D9</f>
        <v>0</v>
      </c>
      <c r="M9" s="201"/>
    </row>
    <row r="10" spans="1:20" s="15" customFormat="1">
      <c r="A10" s="225" t="s">
        <v>61</v>
      </c>
      <c r="B10" s="226" t="s">
        <v>62</v>
      </c>
      <c r="C10" s="227">
        <v>8124749</v>
      </c>
      <c r="D10" s="227">
        <f t="shared" si="0"/>
        <v>0</v>
      </c>
      <c r="E10" s="227">
        <v>0</v>
      </c>
      <c r="F10" s="227">
        <v>0</v>
      </c>
      <c r="G10" s="227">
        <v>8124749</v>
      </c>
      <c r="H10" s="227">
        <v>2240172.75</v>
      </c>
      <c r="I10" s="227">
        <v>8124749</v>
      </c>
      <c r="J10" s="227">
        <f>G10-I10</f>
        <v>0</v>
      </c>
      <c r="K10" s="228">
        <f t="shared" si="1"/>
        <v>0</v>
      </c>
      <c r="L10" s="40"/>
      <c r="M10" s="201"/>
      <c r="O10" s="40"/>
      <c r="P10" s="40"/>
      <c r="Q10" s="40"/>
      <c r="R10" s="40"/>
      <c r="S10" s="40"/>
      <c r="T10" s="40"/>
    </row>
    <row r="11" spans="1:20" s="15" customFormat="1">
      <c r="A11" s="225" t="s">
        <v>138</v>
      </c>
      <c r="B11" s="229" t="s">
        <v>146</v>
      </c>
      <c r="C11" s="227">
        <v>172456496</v>
      </c>
      <c r="D11" s="227">
        <f t="shared" si="0"/>
        <v>-3386307</v>
      </c>
      <c r="E11" s="227">
        <v>-3386307</v>
      </c>
      <c r="F11" s="227">
        <v>0</v>
      </c>
      <c r="G11" s="227">
        <v>169070189</v>
      </c>
      <c r="H11" s="227">
        <v>48808768.550000004</v>
      </c>
      <c r="I11" s="227">
        <v>169070189</v>
      </c>
      <c r="J11" s="227">
        <f>G11-I11</f>
        <v>0</v>
      </c>
      <c r="K11" s="228">
        <f t="shared" si="1"/>
        <v>0</v>
      </c>
      <c r="M11" s="201"/>
    </row>
    <row r="12" spans="1:20" s="15" customFormat="1" ht="11.25" customHeight="1">
      <c r="A12" s="225"/>
      <c r="B12" s="229"/>
      <c r="C12" s="227"/>
      <c r="D12" s="227"/>
      <c r="E12" s="227"/>
      <c r="F12" s="227"/>
      <c r="G12" s="227"/>
      <c r="H12" s="227"/>
      <c r="I12" s="227"/>
      <c r="J12" s="227"/>
      <c r="K12" s="228">
        <f t="shared" si="1"/>
        <v>0</v>
      </c>
      <c r="M12" s="201"/>
    </row>
    <row r="13" spans="1:20" s="15" customFormat="1">
      <c r="A13" s="230" t="s">
        <v>63</v>
      </c>
      <c r="B13" s="231"/>
      <c r="C13" s="232">
        <f t="shared" ref="C13:I13" si="2">SUM(C8:C11)</f>
        <v>926369152</v>
      </c>
      <c r="D13" s="232">
        <f t="shared" si="2"/>
        <v>85555541</v>
      </c>
      <c r="E13" s="232">
        <v>56308328</v>
      </c>
      <c r="F13" s="232">
        <f t="shared" si="2"/>
        <v>29247213</v>
      </c>
      <c r="G13" s="232">
        <f t="shared" si="2"/>
        <v>1011924693</v>
      </c>
      <c r="H13" s="232">
        <f t="shared" si="2"/>
        <v>286797880.53000057</v>
      </c>
      <c r="I13" s="232">
        <f t="shared" si="2"/>
        <v>1126442935</v>
      </c>
      <c r="J13" s="232">
        <f>SUM(J8:J11)</f>
        <v>-114518242</v>
      </c>
      <c r="K13" s="228">
        <f t="shared" si="1"/>
        <v>0</v>
      </c>
      <c r="M13" s="201"/>
    </row>
    <row r="14" spans="1:20" s="15" customFormat="1" ht="12" customHeight="1">
      <c r="A14" s="233"/>
      <c r="B14" s="234"/>
      <c r="C14" s="235"/>
      <c r="D14" s="235"/>
      <c r="E14" s="235"/>
      <c r="F14" s="235"/>
      <c r="G14" s="235"/>
      <c r="H14" s="235"/>
      <c r="I14" s="235"/>
      <c r="J14" s="235"/>
      <c r="K14" s="228">
        <f t="shared" si="1"/>
        <v>0</v>
      </c>
      <c r="M14" s="201"/>
    </row>
    <row r="15" spans="1:20" s="15" customFormat="1">
      <c r="A15" s="236" t="s">
        <v>64</v>
      </c>
      <c r="B15" s="237" t="s">
        <v>65</v>
      </c>
      <c r="C15" s="227">
        <v>5685701</v>
      </c>
      <c r="D15" s="227">
        <f t="shared" ref="D15" si="3">E15+F15</f>
        <v>0</v>
      </c>
      <c r="E15" s="227">
        <v>0</v>
      </c>
      <c r="F15" s="227">
        <v>0</v>
      </c>
      <c r="G15" s="227">
        <v>5685701</v>
      </c>
      <c r="H15" s="227">
        <v>17508.29</v>
      </c>
      <c r="I15" s="227">
        <v>5685701</v>
      </c>
      <c r="J15" s="227">
        <f>G15-I15</f>
        <v>0</v>
      </c>
      <c r="K15" s="228">
        <f t="shared" si="1"/>
        <v>0</v>
      </c>
      <c r="M15" s="201"/>
    </row>
    <row r="16" spans="1:20" s="15" customFormat="1" ht="12.75" customHeight="1">
      <c r="A16" s="236"/>
      <c r="B16" s="237"/>
      <c r="C16" s="227"/>
      <c r="D16" s="227"/>
      <c r="E16" s="227"/>
      <c r="F16" s="227"/>
      <c r="G16" s="227"/>
      <c r="H16" s="227"/>
      <c r="I16" s="227"/>
      <c r="J16" s="227"/>
      <c r="K16" s="228">
        <f t="shared" si="1"/>
        <v>0</v>
      </c>
      <c r="M16" s="201"/>
    </row>
    <row r="17" spans="1:13" s="15" customFormat="1">
      <c r="A17" s="230" t="s">
        <v>66</v>
      </c>
      <c r="B17" s="231"/>
      <c r="C17" s="232">
        <f t="shared" ref="C17:J17" si="4">SUM(C15:C15)</f>
        <v>5685701</v>
      </c>
      <c r="D17" s="232">
        <f t="shared" si="4"/>
        <v>0</v>
      </c>
      <c r="E17" s="232">
        <v>0</v>
      </c>
      <c r="F17" s="232">
        <f t="shared" si="4"/>
        <v>0</v>
      </c>
      <c r="G17" s="232">
        <f t="shared" ref="G17" si="5">SUM(G15:G15)</f>
        <v>5685701</v>
      </c>
      <c r="H17" s="232">
        <f t="shared" si="4"/>
        <v>17508.29</v>
      </c>
      <c r="I17" s="232">
        <f t="shared" si="4"/>
        <v>5685701</v>
      </c>
      <c r="J17" s="232">
        <f t="shared" si="4"/>
        <v>0</v>
      </c>
      <c r="K17" s="228">
        <f t="shared" si="1"/>
        <v>0</v>
      </c>
      <c r="M17" s="201"/>
    </row>
    <row r="18" spans="1:13" s="19" customFormat="1">
      <c r="A18" s="233"/>
      <c r="B18" s="234"/>
      <c r="C18" s="235"/>
      <c r="D18" s="235"/>
      <c r="E18" s="235"/>
      <c r="F18" s="235"/>
      <c r="G18" s="235"/>
      <c r="H18" s="235"/>
      <c r="I18" s="235"/>
      <c r="J18" s="235"/>
      <c r="K18" s="228">
        <f t="shared" si="1"/>
        <v>0</v>
      </c>
      <c r="M18" s="201"/>
    </row>
    <row r="19" spans="1:13" s="15" customFormat="1">
      <c r="A19" s="230" t="s">
        <v>39</v>
      </c>
      <c r="B19" s="238"/>
      <c r="C19" s="232">
        <f>SUM(C17,C13)</f>
        <v>932054853</v>
      </c>
      <c r="D19" s="232">
        <f>SUM(D17,D13)</f>
        <v>85555541</v>
      </c>
      <c r="E19" s="232">
        <v>56308328</v>
      </c>
      <c r="F19" s="232">
        <f>SUM(F17,F13)</f>
        <v>29247213</v>
      </c>
      <c r="G19" s="232">
        <f t="shared" ref="G19" si="6">SUM(G17,G13)</f>
        <v>1017610394</v>
      </c>
      <c r="H19" s="232">
        <f>SUM(H17,H13)</f>
        <v>286815388.82000059</v>
      </c>
      <c r="I19" s="232">
        <f>SUM(I17,I13)</f>
        <v>1132128636</v>
      </c>
      <c r="J19" s="232">
        <f>SUM(J17,J13)</f>
        <v>-114518242</v>
      </c>
      <c r="K19" s="228">
        <f t="shared" si="1"/>
        <v>0</v>
      </c>
      <c r="M19" s="201"/>
    </row>
    <row r="20" spans="1:13" s="15" customFormat="1">
      <c r="A20" s="233"/>
      <c r="B20" s="239"/>
      <c r="C20" s="235"/>
      <c r="D20" s="235"/>
      <c r="E20" s="235"/>
      <c r="F20" s="235"/>
      <c r="G20" s="235"/>
      <c r="H20" s="235"/>
      <c r="I20" s="235"/>
      <c r="J20" s="235"/>
      <c r="K20" s="228">
        <f t="shared" si="1"/>
        <v>0</v>
      </c>
      <c r="M20" s="201"/>
    </row>
    <row r="21" spans="1:13" s="15" customFormat="1">
      <c r="A21" s="240" t="s">
        <v>67</v>
      </c>
      <c r="B21" s="241" t="s">
        <v>140</v>
      </c>
      <c r="C21" s="227">
        <v>29778704</v>
      </c>
      <c r="D21" s="227">
        <f t="shared" ref="D21:D47" si="7">E21+F21</f>
        <v>-9606</v>
      </c>
      <c r="E21" s="227">
        <v>-9606</v>
      </c>
      <c r="F21" s="227">
        <v>0</v>
      </c>
      <c r="G21" s="227">
        <v>29769098</v>
      </c>
      <c r="H21" s="227">
        <v>6244986.1599999778</v>
      </c>
      <c r="I21" s="227">
        <v>29769098</v>
      </c>
      <c r="J21" s="227">
        <f t="shared" ref="J21:J47" si="8">G21-I21</f>
        <v>0</v>
      </c>
      <c r="K21" s="228">
        <f t="shared" si="1"/>
        <v>0</v>
      </c>
      <c r="M21" s="201"/>
    </row>
    <row r="22" spans="1:13" s="15" customFormat="1">
      <c r="A22" s="240" t="s">
        <v>141</v>
      </c>
      <c r="B22" s="242" t="s">
        <v>139</v>
      </c>
      <c r="C22" s="227">
        <v>2797802</v>
      </c>
      <c r="D22" s="227">
        <f t="shared" si="7"/>
        <v>-1303593</v>
      </c>
      <c r="E22" s="227">
        <v>-1303593</v>
      </c>
      <c r="F22" s="227">
        <v>0</v>
      </c>
      <c r="G22" s="227">
        <v>1494209</v>
      </c>
      <c r="H22" s="227">
        <v>0</v>
      </c>
      <c r="I22" s="227">
        <v>1494209</v>
      </c>
      <c r="J22" s="227">
        <f t="shared" si="8"/>
        <v>0</v>
      </c>
      <c r="K22" s="228">
        <f t="shared" si="1"/>
        <v>0</v>
      </c>
      <c r="M22" s="201"/>
    </row>
    <row r="23" spans="1:13" s="15" customFormat="1">
      <c r="A23" s="243" t="s">
        <v>68</v>
      </c>
      <c r="B23" s="244" t="s">
        <v>69</v>
      </c>
      <c r="C23" s="227">
        <v>303818749</v>
      </c>
      <c r="D23" s="227">
        <f t="shared" si="7"/>
        <v>75522421</v>
      </c>
      <c r="E23" s="227">
        <v>29907423</v>
      </c>
      <c r="F23" s="227">
        <v>45614998</v>
      </c>
      <c r="G23" s="227">
        <v>379341170</v>
      </c>
      <c r="H23" s="227">
        <v>84944636.350000218</v>
      </c>
      <c r="I23" s="227">
        <v>379341170</v>
      </c>
      <c r="J23" s="227">
        <f t="shared" si="8"/>
        <v>0</v>
      </c>
      <c r="K23" s="228">
        <f t="shared" si="1"/>
        <v>0</v>
      </c>
      <c r="M23" s="201"/>
    </row>
    <row r="24" spans="1:13" s="15" customFormat="1">
      <c r="A24" s="243" t="s">
        <v>70</v>
      </c>
      <c r="B24" s="244" t="s">
        <v>71</v>
      </c>
      <c r="C24" s="227">
        <v>6564254</v>
      </c>
      <c r="D24" s="227">
        <f t="shared" si="7"/>
        <v>44383</v>
      </c>
      <c r="E24" s="227">
        <v>44383</v>
      </c>
      <c r="F24" s="227">
        <v>0</v>
      </c>
      <c r="G24" s="227">
        <v>6608637</v>
      </c>
      <c r="H24" s="227">
        <v>485576.4599999999</v>
      </c>
      <c r="I24" s="227">
        <v>6608637</v>
      </c>
      <c r="J24" s="227">
        <f t="shared" si="8"/>
        <v>0</v>
      </c>
      <c r="K24" s="228">
        <f t="shared" si="1"/>
        <v>0</v>
      </c>
      <c r="M24" s="201"/>
    </row>
    <row r="25" spans="1:13" s="15" customFormat="1">
      <c r="A25" s="243" t="s">
        <v>72</v>
      </c>
      <c r="B25" s="244" t="s">
        <v>73</v>
      </c>
      <c r="C25" s="227">
        <v>31158166</v>
      </c>
      <c r="D25" s="227">
        <f t="shared" si="7"/>
        <v>0</v>
      </c>
      <c r="E25" s="227">
        <v>0</v>
      </c>
      <c r="F25" s="227">
        <v>0</v>
      </c>
      <c r="G25" s="227">
        <v>31158166</v>
      </c>
      <c r="H25" s="227">
        <v>8069043.0199999837</v>
      </c>
      <c r="I25" s="227">
        <v>31158166</v>
      </c>
      <c r="J25" s="227">
        <f t="shared" si="8"/>
        <v>0</v>
      </c>
      <c r="K25" s="228">
        <f t="shared" si="1"/>
        <v>0</v>
      </c>
      <c r="M25" s="201"/>
    </row>
    <row r="26" spans="1:13" s="15" customFormat="1">
      <c r="A26" s="245" t="s">
        <v>74</v>
      </c>
      <c r="B26" s="244" t="s">
        <v>75</v>
      </c>
      <c r="C26" s="227">
        <v>3207461</v>
      </c>
      <c r="D26" s="227">
        <f t="shared" si="7"/>
        <v>1088701</v>
      </c>
      <c r="E26" s="227">
        <v>1088701</v>
      </c>
      <c r="F26" s="227">
        <v>0</v>
      </c>
      <c r="G26" s="227">
        <v>4296162</v>
      </c>
      <c r="H26" s="227">
        <v>633722.85000000102</v>
      </c>
      <c r="I26" s="227">
        <v>4296162</v>
      </c>
      <c r="J26" s="227">
        <f t="shared" si="8"/>
        <v>0</v>
      </c>
      <c r="K26" s="228">
        <f t="shared" si="1"/>
        <v>0</v>
      </c>
      <c r="M26" s="201"/>
    </row>
    <row r="27" spans="1:13" s="15" customFormat="1">
      <c r="A27" s="245" t="s">
        <v>76</v>
      </c>
      <c r="B27" s="244" t="s">
        <v>77</v>
      </c>
      <c r="C27" s="227">
        <v>5840638</v>
      </c>
      <c r="D27" s="227">
        <f t="shared" si="7"/>
        <v>-1659198</v>
      </c>
      <c r="E27" s="227">
        <v>-1659198</v>
      </c>
      <c r="F27" s="227">
        <v>0</v>
      </c>
      <c r="G27" s="227">
        <v>4181440</v>
      </c>
      <c r="H27" s="227">
        <v>626806.52999999991</v>
      </c>
      <c r="I27" s="227">
        <v>4181440</v>
      </c>
      <c r="J27" s="227">
        <f t="shared" si="8"/>
        <v>0</v>
      </c>
      <c r="K27" s="228">
        <f t="shared" si="1"/>
        <v>0</v>
      </c>
      <c r="M27" s="201"/>
    </row>
    <row r="28" spans="1:13" s="15" customFormat="1">
      <c r="A28" s="245" t="s">
        <v>78</v>
      </c>
      <c r="B28" s="246" t="s">
        <v>79</v>
      </c>
      <c r="C28" s="227">
        <v>8294000</v>
      </c>
      <c r="D28" s="227">
        <f t="shared" si="7"/>
        <v>1858665</v>
      </c>
      <c r="E28" s="227">
        <v>1858665</v>
      </c>
      <c r="F28" s="227">
        <v>0</v>
      </c>
      <c r="G28" s="227">
        <v>10152665</v>
      </c>
      <c r="H28" s="227">
        <v>0</v>
      </c>
      <c r="I28" s="227">
        <v>10152665</v>
      </c>
      <c r="J28" s="227">
        <f t="shared" si="8"/>
        <v>0</v>
      </c>
      <c r="K28" s="228">
        <f t="shared" si="1"/>
        <v>0</v>
      </c>
      <c r="M28" s="201"/>
    </row>
    <row r="29" spans="1:13" s="15" customFormat="1">
      <c r="A29" s="245" t="s">
        <v>144</v>
      </c>
      <c r="B29" s="246" t="s">
        <v>151</v>
      </c>
      <c r="C29" s="227">
        <v>0</v>
      </c>
      <c r="D29" s="227">
        <f t="shared" si="7"/>
        <v>20000</v>
      </c>
      <c r="E29" s="227">
        <v>20000</v>
      </c>
      <c r="F29" s="227">
        <v>0</v>
      </c>
      <c r="G29" s="227">
        <v>20000</v>
      </c>
      <c r="H29" s="227">
        <v>33978.5</v>
      </c>
      <c r="I29" s="227">
        <v>20000</v>
      </c>
      <c r="J29" s="227">
        <f t="shared" si="8"/>
        <v>0</v>
      </c>
      <c r="K29" s="228">
        <f t="shared" si="1"/>
        <v>0</v>
      </c>
      <c r="M29" s="201"/>
    </row>
    <row r="30" spans="1:13" s="15" customFormat="1">
      <c r="A30" s="245" t="s">
        <v>80</v>
      </c>
      <c r="B30" s="246" t="s">
        <v>81</v>
      </c>
      <c r="C30" s="227">
        <v>24505492</v>
      </c>
      <c r="D30" s="227">
        <f t="shared" si="7"/>
        <v>3032841</v>
      </c>
      <c r="E30" s="227">
        <v>3032841</v>
      </c>
      <c r="F30" s="227">
        <v>0</v>
      </c>
      <c r="G30" s="227">
        <v>27538333</v>
      </c>
      <c r="H30" s="227">
        <v>7356850.3699999657</v>
      </c>
      <c r="I30" s="227">
        <v>27538333</v>
      </c>
      <c r="J30" s="227">
        <f t="shared" si="8"/>
        <v>0</v>
      </c>
      <c r="K30" s="228">
        <f t="shared" si="1"/>
        <v>0</v>
      </c>
      <c r="M30" s="201"/>
    </row>
    <row r="31" spans="1:13" s="15" customFormat="1">
      <c r="A31" s="245" t="s">
        <v>136</v>
      </c>
      <c r="B31" s="244" t="s">
        <v>134</v>
      </c>
      <c r="C31" s="227">
        <v>538707</v>
      </c>
      <c r="D31" s="227">
        <f t="shared" si="7"/>
        <v>756298</v>
      </c>
      <c r="E31" s="227">
        <v>642470</v>
      </c>
      <c r="F31" s="227">
        <v>113828</v>
      </c>
      <c r="G31" s="227">
        <v>1295005</v>
      </c>
      <c r="H31" s="227">
        <v>232174.51000000004</v>
      </c>
      <c r="I31" s="227">
        <v>1316347</v>
      </c>
      <c r="J31" s="227">
        <f t="shared" si="8"/>
        <v>-21342</v>
      </c>
      <c r="K31" s="228">
        <f t="shared" si="1"/>
        <v>0</v>
      </c>
      <c r="M31" s="201"/>
    </row>
    <row r="32" spans="1:13" s="15" customFormat="1">
      <c r="A32" s="245" t="s">
        <v>137</v>
      </c>
      <c r="B32" s="244" t="s">
        <v>135</v>
      </c>
      <c r="C32" s="227">
        <v>7017336</v>
      </c>
      <c r="D32" s="227">
        <f t="shared" si="7"/>
        <v>-561081</v>
      </c>
      <c r="E32" s="227">
        <v>-561081</v>
      </c>
      <c r="F32" s="227">
        <v>0</v>
      </c>
      <c r="G32" s="227">
        <v>6456255</v>
      </c>
      <c r="H32" s="227">
        <v>2016322.4</v>
      </c>
      <c r="I32" s="227">
        <v>6456255</v>
      </c>
      <c r="J32" s="227">
        <f t="shared" si="8"/>
        <v>0</v>
      </c>
      <c r="K32" s="228">
        <f t="shared" si="1"/>
        <v>0</v>
      </c>
      <c r="M32" s="201"/>
    </row>
    <row r="33" spans="1:14" s="15" customFormat="1">
      <c r="A33" s="245" t="s">
        <v>143</v>
      </c>
      <c r="B33" s="244" t="s">
        <v>142</v>
      </c>
      <c r="C33" s="227">
        <v>358258</v>
      </c>
      <c r="D33" s="227">
        <f t="shared" si="7"/>
        <v>0</v>
      </c>
      <c r="E33" s="227">
        <v>0</v>
      </c>
      <c r="F33" s="227">
        <v>0</v>
      </c>
      <c r="G33" s="227">
        <v>358258</v>
      </c>
      <c r="H33" s="227">
        <v>0</v>
      </c>
      <c r="I33" s="227">
        <v>358258</v>
      </c>
      <c r="J33" s="227">
        <f t="shared" si="8"/>
        <v>0</v>
      </c>
      <c r="K33" s="228">
        <f t="shared" si="1"/>
        <v>0</v>
      </c>
      <c r="M33" s="201"/>
    </row>
    <row r="34" spans="1:14" s="15" customFormat="1">
      <c r="A34" s="240" t="s">
        <v>82</v>
      </c>
      <c r="B34" s="244" t="s">
        <v>83</v>
      </c>
      <c r="C34" s="227">
        <v>78833546</v>
      </c>
      <c r="D34" s="227">
        <f t="shared" si="7"/>
        <v>9674291</v>
      </c>
      <c r="E34" s="227">
        <v>-2233803</v>
      </c>
      <c r="F34" s="227">
        <v>11908094</v>
      </c>
      <c r="G34" s="227">
        <v>88507837</v>
      </c>
      <c r="H34" s="227">
        <v>22085925.759999931</v>
      </c>
      <c r="I34" s="227">
        <v>91362132</v>
      </c>
      <c r="J34" s="227">
        <f t="shared" si="8"/>
        <v>-2854295</v>
      </c>
      <c r="K34" s="228">
        <f t="shared" si="1"/>
        <v>0</v>
      </c>
      <c r="M34" s="201"/>
    </row>
    <row r="35" spans="1:14" s="15" customFormat="1">
      <c r="A35" s="240" t="s">
        <v>84</v>
      </c>
      <c r="B35" s="241" t="s">
        <v>85</v>
      </c>
      <c r="C35" s="227">
        <v>102857176</v>
      </c>
      <c r="D35" s="227">
        <f t="shared" si="7"/>
        <v>-9972367</v>
      </c>
      <c r="E35" s="227">
        <v>-9972367</v>
      </c>
      <c r="F35" s="227">
        <v>0</v>
      </c>
      <c r="G35" s="227">
        <v>92884809</v>
      </c>
      <c r="H35" s="227">
        <v>22204115.88000001</v>
      </c>
      <c r="I35" s="227">
        <v>92884809</v>
      </c>
      <c r="J35" s="227">
        <f t="shared" si="8"/>
        <v>0</v>
      </c>
      <c r="K35" s="228">
        <f t="shared" si="1"/>
        <v>0</v>
      </c>
      <c r="M35" s="201"/>
    </row>
    <row r="36" spans="1:14" s="15" customFormat="1">
      <c r="A36" s="240" t="s">
        <v>154</v>
      </c>
      <c r="B36" s="241" t="s">
        <v>155</v>
      </c>
      <c r="C36" s="227">
        <v>11792089</v>
      </c>
      <c r="D36" s="227">
        <f t="shared" si="7"/>
        <v>2276882</v>
      </c>
      <c r="E36" s="227">
        <v>135690</v>
      </c>
      <c r="F36" s="227">
        <v>2141192</v>
      </c>
      <c r="G36" s="227">
        <v>14068971</v>
      </c>
      <c r="H36" s="227">
        <v>1690447.7700000019</v>
      </c>
      <c r="I36" s="227">
        <v>14540438</v>
      </c>
      <c r="J36" s="227">
        <f t="shared" si="8"/>
        <v>-471467</v>
      </c>
      <c r="K36" s="228">
        <f t="shared" si="1"/>
        <v>0</v>
      </c>
      <c r="M36" s="201"/>
    </row>
    <row r="37" spans="1:14" s="15" customFormat="1">
      <c r="A37" s="240" t="s">
        <v>86</v>
      </c>
      <c r="B37" s="242" t="s">
        <v>87</v>
      </c>
      <c r="C37" s="227">
        <v>9997482</v>
      </c>
      <c r="D37" s="227">
        <f t="shared" si="7"/>
        <v>3545350</v>
      </c>
      <c r="E37" s="227">
        <v>1607499</v>
      </c>
      <c r="F37" s="227">
        <v>1937851</v>
      </c>
      <c r="G37" s="227">
        <v>13542832</v>
      </c>
      <c r="H37" s="227">
        <v>3410266.9399999976</v>
      </c>
      <c r="I37" s="227">
        <v>13934548</v>
      </c>
      <c r="J37" s="227">
        <f t="shared" si="8"/>
        <v>-391716</v>
      </c>
      <c r="K37" s="228">
        <f t="shared" si="1"/>
        <v>0</v>
      </c>
      <c r="M37" s="201"/>
    </row>
    <row r="38" spans="1:14" s="15" customFormat="1">
      <c r="A38" s="240" t="s">
        <v>88</v>
      </c>
      <c r="B38" s="242" t="s">
        <v>89</v>
      </c>
      <c r="C38" s="227">
        <v>119472475</v>
      </c>
      <c r="D38" s="227">
        <f t="shared" si="7"/>
        <v>-1621116</v>
      </c>
      <c r="E38" s="227">
        <v>-1621116</v>
      </c>
      <c r="F38" s="227">
        <v>0</v>
      </c>
      <c r="G38" s="227">
        <v>117851359</v>
      </c>
      <c r="H38" s="227">
        <v>38743483.489999995</v>
      </c>
      <c r="I38" s="227">
        <v>117851359</v>
      </c>
      <c r="J38" s="227">
        <f t="shared" si="8"/>
        <v>0</v>
      </c>
      <c r="K38" s="228">
        <f t="shared" si="1"/>
        <v>0</v>
      </c>
      <c r="M38" s="201"/>
    </row>
    <row r="39" spans="1:14" s="15" customFormat="1">
      <c r="A39" s="240" t="s">
        <v>156</v>
      </c>
      <c r="B39" s="241" t="s">
        <v>157</v>
      </c>
      <c r="C39" s="227">
        <v>35286</v>
      </c>
      <c r="D39" s="227">
        <f t="shared" si="7"/>
        <v>419</v>
      </c>
      <c r="E39" s="227">
        <v>419</v>
      </c>
      <c r="F39" s="227">
        <v>0</v>
      </c>
      <c r="G39" s="227">
        <v>35705</v>
      </c>
      <c r="H39" s="227">
        <v>8096.1399999999994</v>
      </c>
      <c r="I39" s="227">
        <v>35705</v>
      </c>
      <c r="J39" s="227">
        <f t="shared" si="8"/>
        <v>0</v>
      </c>
      <c r="K39" s="228">
        <f t="shared" si="1"/>
        <v>0</v>
      </c>
      <c r="M39" s="201"/>
    </row>
    <row r="40" spans="1:14" s="15" customFormat="1">
      <c r="A40" s="240" t="s">
        <v>90</v>
      </c>
      <c r="B40" s="242" t="s">
        <v>91</v>
      </c>
      <c r="C40" s="227">
        <v>32201755</v>
      </c>
      <c r="D40" s="227">
        <f t="shared" si="7"/>
        <v>0</v>
      </c>
      <c r="E40" s="227">
        <v>0</v>
      </c>
      <c r="F40" s="227">
        <v>0</v>
      </c>
      <c r="G40" s="227">
        <v>32201755</v>
      </c>
      <c r="H40" s="227">
        <v>8208465.519999994</v>
      </c>
      <c r="I40" s="227">
        <v>32201755</v>
      </c>
      <c r="J40" s="227">
        <f t="shared" si="8"/>
        <v>0</v>
      </c>
      <c r="K40" s="228">
        <f t="shared" si="1"/>
        <v>0</v>
      </c>
      <c r="M40" s="201"/>
    </row>
    <row r="41" spans="1:14" s="15" customFormat="1">
      <c r="A41" s="240" t="s">
        <v>92</v>
      </c>
      <c r="B41" s="247" t="s">
        <v>93</v>
      </c>
      <c r="C41" s="227">
        <v>2037781</v>
      </c>
      <c r="D41" s="227">
        <f t="shared" si="7"/>
        <v>-177800</v>
      </c>
      <c r="E41" s="227">
        <v>-177800</v>
      </c>
      <c r="F41" s="227">
        <v>0</v>
      </c>
      <c r="G41" s="227">
        <v>1859981</v>
      </c>
      <c r="H41" s="227">
        <v>412165.74999999983</v>
      </c>
      <c r="I41" s="227">
        <v>1859981</v>
      </c>
      <c r="J41" s="227">
        <f t="shared" si="8"/>
        <v>0</v>
      </c>
      <c r="K41" s="228">
        <f t="shared" si="1"/>
        <v>0</v>
      </c>
      <c r="M41" s="201"/>
    </row>
    <row r="42" spans="1:14" s="15" customFormat="1">
      <c r="A42" s="240" t="s">
        <v>94</v>
      </c>
      <c r="B42" s="241" t="s">
        <v>95</v>
      </c>
      <c r="C42" s="227">
        <v>6036551</v>
      </c>
      <c r="D42" s="227">
        <f t="shared" si="7"/>
        <v>3099492</v>
      </c>
      <c r="E42" s="227">
        <v>3099492</v>
      </c>
      <c r="F42" s="227">
        <v>0</v>
      </c>
      <c r="G42" s="227">
        <v>9136043</v>
      </c>
      <c r="H42" s="227">
        <v>1535750.4700000049</v>
      </c>
      <c r="I42" s="227">
        <v>9136043</v>
      </c>
      <c r="J42" s="227">
        <f t="shared" si="8"/>
        <v>0</v>
      </c>
      <c r="K42" s="228">
        <f t="shared" si="1"/>
        <v>0</v>
      </c>
      <c r="M42" s="201"/>
    </row>
    <row r="43" spans="1:14" s="15" customFormat="1">
      <c r="A43" s="240" t="s">
        <v>163</v>
      </c>
      <c r="B43" s="241" t="s">
        <v>164</v>
      </c>
      <c r="C43" s="227">
        <v>0</v>
      </c>
      <c r="D43" s="227">
        <f t="shared" si="7"/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f t="shared" si="8"/>
        <v>0</v>
      </c>
      <c r="K43" s="228">
        <f t="shared" si="1"/>
        <v>0</v>
      </c>
      <c r="M43" s="201"/>
    </row>
    <row r="44" spans="1:14" s="15" customFormat="1">
      <c r="A44" s="240" t="s">
        <v>165</v>
      </c>
      <c r="B44" s="241" t="s">
        <v>166</v>
      </c>
      <c r="C44" s="227">
        <v>0</v>
      </c>
      <c r="D44" s="227">
        <f t="shared" si="7"/>
        <v>0</v>
      </c>
      <c r="E44" s="227">
        <v>0</v>
      </c>
      <c r="F44" s="227">
        <v>0</v>
      </c>
      <c r="G44" s="227">
        <v>0</v>
      </c>
      <c r="H44" s="227">
        <v>61.23</v>
      </c>
      <c r="I44" s="227">
        <v>0</v>
      </c>
      <c r="J44" s="227">
        <f t="shared" si="8"/>
        <v>0</v>
      </c>
      <c r="K44" s="228">
        <f t="shared" si="1"/>
        <v>0</v>
      </c>
      <c r="M44" s="201"/>
    </row>
    <row r="45" spans="1:14" s="15" customFormat="1">
      <c r="A45" s="240" t="s">
        <v>133</v>
      </c>
      <c r="B45" s="246" t="s">
        <v>147</v>
      </c>
      <c r="C45" s="227">
        <v>11604895</v>
      </c>
      <c r="D45" s="227">
        <f t="shared" si="7"/>
        <v>2575734</v>
      </c>
      <c r="E45" s="227">
        <v>946287</v>
      </c>
      <c r="F45" s="227">
        <v>1629447</v>
      </c>
      <c r="G45" s="227">
        <v>14180629</v>
      </c>
      <c r="H45" s="227">
        <v>3687729.9700000077</v>
      </c>
      <c r="I45" s="227">
        <v>14699883</v>
      </c>
      <c r="J45" s="227">
        <f t="shared" si="8"/>
        <v>-519254</v>
      </c>
      <c r="K45" s="228">
        <f t="shared" si="1"/>
        <v>0</v>
      </c>
      <c r="M45" s="201"/>
      <c r="N45" s="16"/>
    </row>
    <row r="46" spans="1:14" s="15" customFormat="1">
      <c r="A46" s="240" t="s">
        <v>228</v>
      </c>
      <c r="B46" s="246" t="s">
        <v>226</v>
      </c>
      <c r="C46" s="227">
        <v>0</v>
      </c>
      <c r="D46" s="227">
        <f t="shared" si="7"/>
        <v>18709832</v>
      </c>
      <c r="E46" s="227">
        <v>18709832</v>
      </c>
      <c r="F46" s="227">
        <v>0</v>
      </c>
      <c r="G46" s="227">
        <v>18709832</v>
      </c>
      <c r="H46" s="227">
        <v>213845.28000000003</v>
      </c>
      <c r="I46" s="227">
        <v>18709832</v>
      </c>
      <c r="J46" s="227">
        <f t="shared" si="8"/>
        <v>0</v>
      </c>
      <c r="K46" s="228">
        <f t="shared" si="1"/>
        <v>0</v>
      </c>
      <c r="M46" s="201"/>
      <c r="N46" s="16"/>
    </row>
    <row r="47" spans="1:14" s="15" customFormat="1">
      <c r="A47" s="240" t="s">
        <v>229</v>
      </c>
      <c r="B47" s="246" t="s">
        <v>227</v>
      </c>
      <c r="C47" s="227">
        <v>0</v>
      </c>
      <c r="D47" s="227">
        <f t="shared" si="7"/>
        <v>0</v>
      </c>
      <c r="E47" s="227">
        <v>0</v>
      </c>
      <c r="F47" s="227">
        <v>0</v>
      </c>
      <c r="G47" s="227">
        <v>0</v>
      </c>
      <c r="H47" s="227">
        <v>898175.26999999967</v>
      </c>
      <c r="I47" s="227">
        <v>0</v>
      </c>
      <c r="J47" s="227">
        <f t="shared" si="8"/>
        <v>0</v>
      </c>
      <c r="K47" s="228">
        <f t="shared" si="1"/>
        <v>0</v>
      </c>
      <c r="M47" s="201"/>
      <c r="N47" s="16"/>
    </row>
    <row r="48" spans="1:14" s="15" customFormat="1">
      <c r="A48" s="230" t="s">
        <v>96</v>
      </c>
      <c r="B48" s="238"/>
      <c r="C48" s="248">
        <f t="shared" ref="C48:I48" si="9">SUM(C21:C47)</f>
        <v>798748603</v>
      </c>
      <c r="D48" s="232">
        <f t="shared" si="9"/>
        <v>106900548</v>
      </c>
      <c r="E48" s="232">
        <v>43555138</v>
      </c>
      <c r="F48" s="232">
        <f t="shared" si="9"/>
        <v>63345410</v>
      </c>
      <c r="G48" s="232">
        <f t="shared" si="9"/>
        <v>905649151</v>
      </c>
      <c r="H48" s="232">
        <f t="shared" si="9"/>
        <v>213742626.62000003</v>
      </c>
      <c r="I48" s="232">
        <f t="shared" si="9"/>
        <v>909907225</v>
      </c>
      <c r="J48" s="232">
        <f>SUM(J21:J47)</f>
        <v>-4258074</v>
      </c>
      <c r="K48" s="228">
        <f t="shared" si="1"/>
        <v>0</v>
      </c>
      <c r="M48" s="201"/>
      <c r="N48" s="16"/>
    </row>
    <row r="49" spans="1:14" s="15" customFormat="1">
      <c r="A49" s="233"/>
      <c r="B49" s="239"/>
      <c r="C49" s="235"/>
      <c r="D49" s="235"/>
      <c r="E49" s="235"/>
      <c r="F49" s="235"/>
      <c r="G49" s="235"/>
      <c r="H49" s="235"/>
      <c r="I49" s="235"/>
      <c r="J49" s="235"/>
      <c r="K49" s="228">
        <f t="shared" si="1"/>
        <v>0</v>
      </c>
      <c r="M49" s="201"/>
      <c r="N49" s="16"/>
    </row>
    <row r="50" spans="1:14" s="15" customFormat="1">
      <c r="A50" s="249" t="s">
        <v>97</v>
      </c>
      <c r="B50" s="241" t="s">
        <v>98</v>
      </c>
      <c r="C50" s="227">
        <v>6956153</v>
      </c>
      <c r="D50" s="227">
        <f t="shared" ref="D50:D53" si="10">E50+F50</f>
        <v>-164896</v>
      </c>
      <c r="E50" s="227">
        <v>-164896</v>
      </c>
      <c r="F50" s="227">
        <v>0</v>
      </c>
      <c r="G50" s="227">
        <v>6791257</v>
      </c>
      <c r="H50" s="227">
        <v>2406674.9800000009</v>
      </c>
      <c r="I50" s="227">
        <v>6791257</v>
      </c>
      <c r="J50" s="227">
        <f>G50-I50</f>
        <v>0</v>
      </c>
      <c r="K50" s="228">
        <f t="shared" si="1"/>
        <v>0</v>
      </c>
      <c r="M50" s="201"/>
      <c r="N50" s="16"/>
    </row>
    <row r="51" spans="1:14" s="15" customFormat="1">
      <c r="A51" s="249" t="s">
        <v>99</v>
      </c>
      <c r="B51" s="241" t="s">
        <v>100</v>
      </c>
      <c r="C51" s="227">
        <v>1798542</v>
      </c>
      <c r="D51" s="227">
        <f t="shared" si="10"/>
        <v>-1569530</v>
      </c>
      <c r="E51" s="227">
        <v>-1569530</v>
      </c>
      <c r="F51" s="227">
        <v>0</v>
      </c>
      <c r="G51" s="227">
        <v>229012</v>
      </c>
      <c r="H51" s="227">
        <v>50028.100000000013</v>
      </c>
      <c r="I51" s="227">
        <v>229012</v>
      </c>
      <c r="J51" s="227">
        <f>G51-I51</f>
        <v>0</v>
      </c>
      <c r="K51" s="228">
        <f t="shared" si="1"/>
        <v>0</v>
      </c>
      <c r="M51" s="201"/>
      <c r="N51" s="16"/>
    </row>
    <row r="52" spans="1:14" s="15" customFormat="1">
      <c r="A52" s="249" t="s">
        <v>101</v>
      </c>
      <c r="B52" s="242" t="s">
        <v>102</v>
      </c>
      <c r="C52" s="227">
        <v>982500</v>
      </c>
      <c r="D52" s="227">
        <f t="shared" si="10"/>
        <v>0</v>
      </c>
      <c r="E52" s="227">
        <v>0</v>
      </c>
      <c r="F52" s="227">
        <v>0</v>
      </c>
      <c r="G52" s="227">
        <v>982500</v>
      </c>
      <c r="H52" s="227">
        <v>0</v>
      </c>
      <c r="I52" s="227">
        <v>982500</v>
      </c>
      <c r="J52" s="227">
        <f>G52-I52</f>
        <v>0</v>
      </c>
      <c r="K52" s="228">
        <f t="shared" si="1"/>
        <v>0</v>
      </c>
      <c r="M52" s="201"/>
      <c r="N52" s="16"/>
    </row>
    <row r="53" spans="1:14" s="15" customFormat="1">
      <c r="A53" s="249" t="s">
        <v>184</v>
      </c>
      <c r="B53" s="241" t="s">
        <v>183</v>
      </c>
      <c r="C53" s="227">
        <v>8792</v>
      </c>
      <c r="D53" s="227">
        <f t="shared" si="10"/>
        <v>0</v>
      </c>
      <c r="E53" s="227">
        <v>0</v>
      </c>
      <c r="F53" s="227">
        <v>0</v>
      </c>
      <c r="G53" s="227">
        <v>8792</v>
      </c>
      <c r="H53" s="227">
        <v>1757.34</v>
      </c>
      <c r="I53" s="227">
        <v>8792</v>
      </c>
      <c r="J53" s="227">
        <f>G53-I53</f>
        <v>0</v>
      </c>
      <c r="K53" s="228">
        <f t="shared" si="1"/>
        <v>0</v>
      </c>
      <c r="M53" s="201"/>
      <c r="N53" s="16"/>
    </row>
    <row r="54" spans="1:14" s="15" customFormat="1">
      <c r="A54" s="230" t="s">
        <v>250</v>
      </c>
      <c r="B54" s="250"/>
      <c r="C54" s="232">
        <f t="shared" ref="C54:J54" si="11">SUM(C50:C53)</f>
        <v>9745987</v>
      </c>
      <c r="D54" s="232">
        <f t="shared" si="11"/>
        <v>-1734426</v>
      </c>
      <c r="E54" s="232">
        <v>-1734426</v>
      </c>
      <c r="F54" s="232">
        <f t="shared" si="11"/>
        <v>0</v>
      </c>
      <c r="G54" s="232">
        <f t="shared" ref="G54" si="12">SUM(G50:G53)</f>
        <v>8011561</v>
      </c>
      <c r="H54" s="232">
        <f t="shared" si="11"/>
        <v>2458460.4200000009</v>
      </c>
      <c r="I54" s="232">
        <f t="shared" si="11"/>
        <v>8011561</v>
      </c>
      <c r="J54" s="232">
        <f t="shared" si="11"/>
        <v>0</v>
      </c>
      <c r="K54" s="228">
        <f t="shared" si="1"/>
        <v>0</v>
      </c>
      <c r="M54" s="201"/>
      <c r="N54" s="16"/>
    </row>
    <row r="55" spans="1:14" s="15" customFormat="1">
      <c r="A55" s="251"/>
      <c r="B55" s="252"/>
      <c r="C55" s="235"/>
      <c r="D55" s="235"/>
      <c r="E55" s="235"/>
      <c r="F55" s="235"/>
      <c r="G55" s="235"/>
      <c r="H55" s="235"/>
      <c r="I55" s="235"/>
      <c r="J55" s="235"/>
      <c r="K55" s="228">
        <f t="shared" si="1"/>
        <v>0</v>
      </c>
      <c r="M55" s="201"/>
      <c r="N55" s="16"/>
    </row>
    <row r="56" spans="1:14" s="15" customFormat="1" ht="16" thickBot="1">
      <c r="A56" s="253" t="s">
        <v>103</v>
      </c>
      <c r="B56" s="254"/>
      <c r="C56" s="255">
        <f>SUM(C54,C48,C19)</f>
        <v>1740549443</v>
      </c>
      <c r="D56" s="256">
        <f>SUM(D54,D48,D19)</f>
        <v>190721663</v>
      </c>
      <c r="E56" s="256">
        <v>98129040</v>
      </c>
      <c r="F56" s="256">
        <f>SUM(F54,F48,F19)</f>
        <v>92592623</v>
      </c>
      <c r="G56" s="256">
        <f>SUM(G54,G48,G19)</f>
        <v>1931271106</v>
      </c>
      <c r="H56" s="256">
        <f>SUM(H54,H48,H19)</f>
        <v>503016475.86000061</v>
      </c>
      <c r="I56" s="256">
        <f>SUM(I54,I48,I19)</f>
        <v>2050047422</v>
      </c>
      <c r="J56" s="256">
        <f>SUM(J54,J48,J19)</f>
        <v>-118776316</v>
      </c>
      <c r="K56" s="228">
        <f t="shared" si="1"/>
        <v>0</v>
      </c>
      <c r="M56" s="201"/>
      <c r="N56" s="16"/>
    </row>
    <row r="57" spans="1:14" s="15" customFormat="1" ht="14.5" thickTop="1">
      <c r="B57" s="41"/>
      <c r="C57" s="42"/>
      <c r="D57" s="17"/>
      <c r="E57" s="17"/>
      <c r="F57" s="17"/>
      <c r="G57" s="17"/>
      <c r="H57" s="17"/>
      <c r="I57" s="17"/>
      <c r="J57" s="17"/>
      <c r="M57" s="200"/>
    </row>
    <row r="58" spans="1:14" s="15" customFormat="1" ht="14">
      <c r="B58" s="43"/>
      <c r="C58" s="42"/>
      <c r="D58" s="17"/>
      <c r="E58" s="17"/>
      <c r="F58" s="17"/>
      <c r="G58" s="17"/>
      <c r="H58" s="17"/>
      <c r="I58" s="17"/>
      <c r="J58" s="17"/>
      <c r="M58" s="200"/>
    </row>
    <row r="59" spans="1:14" s="15" customFormat="1" ht="14">
      <c r="B59" s="43"/>
      <c r="C59" s="42"/>
      <c r="D59" s="17"/>
      <c r="E59" s="17"/>
      <c r="F59" s="17"/>
      <c r="G59" s="17"/>
      <c r="H59" s="17"/>
      <c r="I59" s="17"/>
      <c r="J59" s="17"/>
      <c r="M59" s="200"/>
    </row>
    <row r="60" spans="1:14" s="15" customFormat="1" ht="14">
      <c r="B60" s="43"/>
      <c r="C60" s="42"/>
      <c r="D60" s="17"/>
      <c r="E60" s="17"/>
      <c r="F60" s="17"/>
      <c r="G60" s="17"/>
      <c r="H60" s="17"/>
      <c r="I60" s="17"/>
      <c r="J60" s="17"/>
      <c r="M60" s="200"/>
    </row>
    <row r="61" spans="1:14" s="15" customFormat="1" ht="14">
      <c r="B61" s="43"/>
      <c r="C61" s="42"/>
      <c r="D61" s="17"/>
      <c r="E61" s="17"/>
      <c r="F61" s="17"/>
      <c r="G61" s="17"/>
      <c r="H61" s="17"/>
      <c r="I61" s="17"/>
      <c r="J61" s="17"/>
      <c r="M61" s="200"/>
    </row>
    <row r="62" spans="1:14" s="15" customFormat="1" ht="14">
      <c r="B62" s="43"/>
      <c r="C62" s="42"/>
      <c r="D62" s="17"/>
      <c r="E62" s="17"/>
      <c r="F62" s="17"/>
      <c r="G62" s="17"/>
      <c r="H62" s="17"/>
      <c r="I62" s="17"/>
      <c r="J62" s="17"/>
      <c r="M62" s="200"/>
    </row>
    <row r="63" spans="1:14" s="15" customFormat="1" ht="14">
      <c r="B63" s="43"/>
      <c r="C63" s="42"/>
      <c r="D63" s="17"/>
      <c r="E63" s="17"/>
      <c r="F63" s="17"/>
      <c r="G63" s="17"/>
      <c r="H63" s="17"/>
      <c r="I63" s="17"/>
      <c r="J63" s="17"/>
      <c r="M63" s="200"/>
    </row>
    <row r="64" spans="1:14" s="15" customFormat="1" ht="14">
      <c r="B64" s="43"/>
      <c r="C64" s="42"/>
      <c r="D64" s="17"/>
      <c r="E64" s="17"/>
      <c r="F64" s="17"/>
      <c r="G64" s="17"/>
      <c r="H64" s="17"/>
      <c r="I64" s="17"/>
      <c r="J64" s="17"/>
      <c r="M64" s="200"/>
    </row>
    <row r="65" spans="2:13" s="15" customFormat="1" ht="14">
      <c r="B65" s="43"/>
      <c r="C65" s="42"/>
      <c r="D65" s="17"/>
      <c r="E65" s="17"/>
      <c r="F65" s="17"/>
      <c r="G65" s="17"/>
      <c r="H65" s="17"/>
      <c r="I65" s="17"/>
      <c r="J65" s="17"/>
      <c r="M65" s="200"/>
    </row>
    <row r="66" spans="2:13" s="15" customFormat="1" ht="14">
      <c r="B66" s="43"/>
      <c r="C66" s="42"/>
      <c r="D66" s="17"/>
      <c r="E66" s="17"/>
      <c r="F66" s="17"/>
      <c r="G66" s="17"/>
      <c r="H66" s="17"/>
      <c r="I66" s="17"/>
      <c r="J66" s="17"/>
      <c r="M66" s="200"/>
    </row>
    <row r="67" spans="2:13" s="15" customFormat="1" ht="14">
      <c r="B67" s="43"/>
      <c r="C67" s="42"/>
      <c r="D67" s="17"/>
      <c r="E67" s="17"/>
      <c r="F67" s="17"/>
      <c r="G67" s="17"/>
      <c r="H67" s="17"/>
      <c r="I67" s="17"/>
      <c r="J67" s="17"/>
      <c r="M67" s="200"/>
    </row>
    <row r="68" spans="2:13" s="15" customFormat="1" ht="14">
      <c r="B68" s="43"/>
      <c r="C68" s="42"/>
      <c r="D68" s="17"/>
      <c r="E68" s="17"/>
      <c r="F68" s="17"/>
      <c r="G68" s="17"/>
      <c r="H68" s="17"/>
      <c r="I68" s="17"/>
      <c r="J68" s="17"/>
      <c r="M68" s="200"/>
    </row>
    <row r="69" spans="2:13" s="15" customFormat="1" ht="14">
      <c r="B69" s="43"/>
      <c r="C69" s="42"/>
      <c r="D69" s="17"/>
      <c r="E69" s="17"/>
      <c r="F69" s="17"/>
      <c r="G69" s="17"/>
      <c r="H69" s="17"/>
      <c r="I69" s="17"/>
      <c r="J69" s="17"/>
      <c r="M69" s="200"/>
    </row>
    <row r="70" spans="2:13" s="15" customFormat="1" ht="14">
      <c r="B70" s="43"/>
      <c r="C70" s="42"/>
      <c r="D70" s="17"/>
      <c r="E70" s="17"/>
      <c r="F70" s="17"/>
      <c r="G70" s="17"/>
      <c r="H70" s="17"/>
      <c r="I70" s="17"/>
      <c r="J70" s="17"/>
      <c r="M70" s="200"/>
    </row>
    <row r="71" spans="2:13" s="15" customFormat="1" ht="14">
      <c r="B71" s="43"/>
      <c r="C71" s="42"/>
      <c r="D71" s="17"/>
      <c r="E71" s="17"/>
      <c r="F71" s="17"/>
      <c r="G71" s="17"/>
      <c r="H71" s="17"/>
      <c r="I71" s="17"/>
      <c r="J71" s="17"/>
      <c r="M71" s="200"/>
    </row>
    <row r="72" spans="2:13" s="15" customFormat="1" ht="14">
      <c r="B72" s="43"/>
      <c r="C72" s="42"/>
      <c r="D72" s="17"/>
      <c r="E72" s="17"/>
      <c r="F72" s="17"/>
      <c r="G72" s="17"/>
      <c r="H72" s="17"/>
      <c r="I72" s="17"/>
      <c r="J72" s="17"/>
      <c r="M72" s="200"/>
    </row>
    <row r="73" spans="2:13" s="15" customFormat="1" ht="14">
      <c r="B73" s="43"/>
      <c r="C73" s="42"/>
      <c r="D73" s="17"/>
      <c r="E73" s="17"/>
      <c r="F73" s="17"/>
      <c r="G73" s="17"/>
      <c r="H73" s="17"/>
      <c r="I73" s="17"/>
      <c r="J73" s="17"/>
      <c r="M73" s="200"/>
    </row>
    <row r="74" spans="2:13" s="15" customFormat="1" ht="14">
      <c r="B74" s="43"/>
      <c r="C74" s="42"/>
      <c r="D74" s="17"/>
      <c r="E74" s="17"/>
      <c r="F74" s="17"/>
      <c r="G74" s="17"/>
      <c r="H74" s="17"/>
      <c r="I74" s="17"/>
      <c r="J74" s="17"/>
      <c r="M74" s="200"/>
    </row>
    <row r="75" spans="2:13" s="15" customFormat="1" ht="14">
      <c r="B75" s="43"/>
      <c r="C75" s="42"/>
      <c r="D75" s="17"/>
      <c r="E75" s="17"/>
      <c r="F75" s="17"/>
      <c r="G75" s="17"/>
      <c r="H75" s="17"/>
      <c r="I75" s="17"/>
      <c r="J75" s="17"/>
      <c r="M75" s="200"/>
    </row>
    <row r="76" spans="2:13" s="15" customFormat="1" ht="14">
      <c r="B76" s="43"/>
      <c r="C76" s="42"/>
      <c r="D76" s="17"/>
      <c r="E76" s="17"/>
      <c r="F76" s="17"/>
      <c r="G76" s="17"/>
      <c r="H76" s="17"/>
      <c r="I76" s="17"/>
      <c r="J76" s="17"/>
      <c r="M76" s="200"/>
    </row>
    <row r="77" spans="2:13" s="15" customFormat="1" ht="14">
      <c r="B77" s="43"/>
      <c r="C77" s="42"/>
      <c r="D77" s="17"/>
      <c r="E77" s="17"/>
      <c r="F77" s="17"/>
      <c r="G77" s="17"/>
      <c r="H77" s="17"/>
      <c r="I77" s="17"/>
      <c r="J77" s="17"/>
      <c r="M77" s="200"/>
    </row>
    <row r="78" spans="2:13" s="15" customFormat="1" ht="14">
      <c r="B78" s="43"/>
      <c r="C78" s="42"/>
      <c r="D78" s="17"/>
      <c r="E78" s="17"/>
      <c r="F78" s="17"/>
      <c r="G78" s="17"/>
      <c r="H78" s="17"/>
      <c r="I78" s="17"/>
      <c r="J78" s="17"/>
      <c r="M78" s="200"/>
    </row>
    <row r="79" spans="2:13" s="15" customFormat="1" ht="14">
      <c r="B79" s="43"/>
      <c r="C79" s="42"/>
      <c r="D79" s="17"/>
      <c r="E79" s="17"/>
      <c r="F79" s="17"/>
      <c r="G79" s="17"/>
      <c r="H79" s="17"/>
      <c r="I79" s="17"/>
      <c r="J79" s="17"/>
      <c r="M79" s="200"/>
    </row>
    <row r="80" spans="2:13" s="15" customFormat="1" ht="14">
      <c r="B80" s="43"/>
      <c r="C80" s="42"/>
      <c r="D80" s="17"/>
      <c r="E80" s="17"/>
      <c r="F80" s="17"/>
      <c r="G80" s="17"/>
      <c r="H80" s="17"/>
      <c r="I80" s="17"/>
      <c r="J80" s="17"/>
      <c r="M80" s="200"/>
    </row>
    <row r="81" spans="2:13" s="15" customFormat="1" ht="14">
      <c r="B81" s="43"/>
      <c r="C81" s="42"/>
      <c r="D81" s="17"/>
      <c r="E81" s="17"/>
      <c r="F81" s="17"/>
      <c r="G81" s="17"/>
      <c r="H81" s="17"/>
      <c r="I81" s="17"/>
      <c r="J81" s="17"/>
      <c r="M81" s="200"/>
    </row>
    <row r="82" spans="2:13" s="15" customFormat="1" ht="14">
      <c r="B82" s="43"/>
      <c r="C82" s="42"/>
      <c r="D82" s="17"/>
      <c r="E82" s="17"/>
      <c r="F82" s="17"/>
      <c r="G82" s="17"/>
      <c r="H82" s="17"/>
      <c r="I82" s="17"/>
      <c r="J82" s="17"/>
      <c r="M82" s="200"/>
    </row>
    <row r="83" spans="2:13" s="15" customFormat="1" ht="14">
      <c r="B83" s="43"/>
      <c r="C83" s="42"/>
      <c r="D83" s="17"/>
      <c r="E83" s="17"/>
      <c r="F83" s="17"/>
      <c r="G83" s="17"/>
      <c r="H83" s="17"/>
      <c r="I83" s="17"/>
      <c r="J83" s="17"/>
      <c r="M83" s="200"/>
    </row>
    <row r="84" spans="2:13" s="15" customFormat="1" ht="14">
      <c r="B84" s="43"/>
      <c r="C84" s="42"/>
      <c r="D84" s="17"/>
      <c r="E84" s="17"/>
      <c r="F84" s="17"/>
      <c r="G84" s="17"/>
      <c r="H84" s="17"/>
      <c r="I84" s="17"/>
      <c r="J84" s="17"/>
      <c r="M84" s="200"/>
    </row>
    <row r="85" spans="2:13" s="15" customFormat="1" ht="14">
      <c r="B85" s="43"/>
      <c r="C85" s="42"/>
      <c r="D85" s="17"/>
      <c r="E85" s="17"/>
      <c r="F85" s="17"/>
      <c r="G85" s="17"/>
      <c r="H85" s="17"/>
      <c r="I85" s="17"/>
      <c r="J85" s="17"/>
      <c r="M85" s="200"/>
    </row>
    <row r="86" spans="2:13" s="15" customFormat="1" ht="14">
      <c r="B86" s="43"/>
      <c r="C86" s="42"/>
      <c r="D86" s="17"/>
      <c r="E86" s="17"/>
      <c r="F86" s="17"/>
      <c r="G86" s="17"/>
      <c r="H86" s="17"/>
      <c r="I86" s="17"/>
      <c r="J86" s="17"/>
      <c r="M86" s="200"/>
    </row>
    <row r="87" spans="2:13" s="15" customFormat="1" ht="14">
      <c r="B87" s="43"/>
      <c r="C87" s="42"/>
      <c r="D87" s="17"/>
      <c r="E87" s="17"/>
      <c r="F87" s="17"/>
      <c r="G87" s="17"/>
      <c r="H87" s="17"/>
      <c r="I87" s="17"/>
      <c r="J87" s="17"/>
      <c r="M87" s="200"/>
    </row>
    <row r="88" spans="2:13" s="15" customFormat="1" ht="14">
      <c r="B88" s="43"/>
      <c r="C88" s="42"/>
      <c r="D88" s="17"/>
      <c r="E88" s="17"/>
      <c r="F88" s="17"/>
      <c r="G88" s="17"/>
      <c r="H88" s="17"/>
      <c r="I88" s="17"/>
      <c r="J88" s="17"/>
      <c r="M88" s="200"/>
    </row>
    <row r="89" spans="2:13" s="15" customFormat="1" ht="14">
      <c r="B89" s="43"/>
      <c r="C89" s="42"/>
      <c r="D89" s="17"/>
      <c r="E89" s="17"/>
      <c r="F89" s="17"/>
      <c r="G89" s="17"/>
      <c r="H89" s="17"/>
      <c r="I89" s="17"/>
      <c r="J89" s="17"/>
      <c r="M89" s="200"/>
    </row>
  </sheetData>
  <phoneticPr fontId="19" type="noConversion"/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90"/>
  <sheetViews>
    <sheetView zoomScale="80" zoomScaleNormal="80" workbookViewId="0">
      <selection activeCell="H15" sqref="H15"/>
    </sheetView>
  </sheetViews>
  <sheetFormatPr defaultColWidth="9.1796875" defaultRowHeight="12.5"/>
  <cols>
    <col min="1" max="1" width="11.26953125" style="5" customWidth="1"/>
    <col min="2" max="2" width="52.7265625" style="5" bestFit="1" customWidth="1"/>
    <col min="3" max="3" width="18.1796875" style="6" bestFit="1" customWidth="1"/>
    <col min="4" max="4" width="13.7265625" style="6" bestFit="1" customWidth="1"/>
    <col min="5" max="5" width="16.453125" style="6" bestFit="1" customWidth="1"/>
    <col min="6" max="6" width="15.1796875" style="6" bestFit="1" customWidth="1"/>
    <col min="7" max="7" width="16.453125" style="6" bestFit="1" customWidth="1"/>
    <col min="8" max="11" width="15.1796875" style="6" bestFit="1" customWidth="1"/>
    <col min="12" max="12" width="16.453125" style="6" bestFit="1" customWidth="1"/>
    <col min="13" max="13" width="13.81640625" style="6" customWidth="1"/>
    <col min="14" max="14" width="18.1796875" style="6" bestFit="1" customWidth="1"/>
    <col min="15" max="16384" width="9.1796875" style="5"/>
  </cols>
  <sheetData>
    <row r="1" spans="1:14" s="4" customFormat="1" ht="15.5">
      <c r="A1" s="257" t="s">
        <v>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s="1" customFormat="1" ht="15.5">
      <c r="A2" s="258" t="s">
        <v>261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 s="1" customFormat="1" ht="15.5">
      <c r="A3" s="205" t="s">
        <v>406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14" ht="1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s="15" customFormat="1" ht="15.5">
      <c r="A5" s="493"/>
      <c r="B5" s="494"/>
      <c r="C5" s="260"/>
      <c r="D5" s="260"/>
      <c r="E5" s="495" t="s">
        <v>6</v>
      </c>
      <c r="F5" s="496"/>
      <c r="G5" s="496"/>
      <c r="H5" s="496"/>
      <c r="I5" s="496"/>
      <c r="J5" s="496"/>
      <c r="K5" s="496"/>
      <c r="L5" s="496"/>
      <c r="M5" s="261"/>
      <c r="N5" s="262"/>
    </row>
    <row r="6" spans="1:14" s="15" customFormat="1" ht="31">
      <c r="A6" s="263"/>
      <c r="B6" s="264"/>
      <c r="C6" s="265" t="s">
        <v>4</v>
      </c>
      <c r="D6" s="265" t="s">
        <v>5</v>
      </c>
      <c r="E6" s="266" t="s">
        <v>367</v>
      </c>
      <c r="F6" s="266" t="s">
        <v>368</v>
      </c>
      <c r="G6" s="267" t="s">
        <v>246</v>
      </c>
      <c r="H6" s="266" t="s">
        <v>369</v>
      </c>
      <c r="I6" s="266" t="s">
        <v>370</v>
      </c>
      <c r="J6" s="266" t="s">
        <v>247</v>
      </c>
      <c r="K6" s="267" t="s">
        <v>248</v>
      </c>
      <c r="L6" s="268" t="s">
        <v>160</v>
      </c>
      <c r="M6" s="269" t="s">
        <v>161</v>
      </c>
      <c r="N6" s="270" t="s">
        <v>162</v>
      </c>
    </row>
    <row r="7" spans="1:14" s="15" customFormat="1" ht="9" customHeight="1">
      <c r="A7" s="271"/>
      <c r="B7" s="271"/>
      <c r="C7" s="272"/>
      <c r="D7" s="272"/>
      <c r="E7" s="273"/>
      <c r="F7" s="273"/>
      <c r="G7" s="274"/>
      <c r="H7" s="273"/>
      <c r="I7" s="273"/>
      <c r="J7" s="273"/>
      <c r="K7" s="274"/>
      <c r="L7" s="274"/>
      <c r="M7" s="274"/>
      <c r="N7" s="274"/>
    </row>
    <row r="8" spans="1:14" s="71" customFormat="1" ht="18" customHeight="1">
      <c r="A8" s="173" t="s">
        <v>24</v>
      </c>
      <c r="B8" s="173" t="s">
        <v>7</v>
      </c>
      <c r="C8" s="275">
        <v>10276594</v>
      </c>
      <c r="D8" s="275">
        <v>0</v>
      </c>
      <c r="E8" s="275">
        <v>10591451</v>
      </c>
      <c r="F8" s="275">
        <v>51546</v>
      </c>
      <c r="G8" s="275">
        <v>32993</v>
      </c>
      <c r="H8" s="275">
        <v>2273531</v>
      </c>
      <c r="I8" s="275">
        <v>173155</v>
      </c>
      <c r="J8" s="275">
        <v>0</v>
      </c>
      <c r="K8" s="275">
        <v>0</v>
      </c>
      <c r="L8" s="275">
        <f>SUM(E8:K8)</f>
        <v>13122676</v>
      </c>
      <c r="M8" s="275">
        <v>0</v>
      </c>
      <c r="N8" s="275">
        <f>SUM(C8,D8,L8,M8)</f>
        <v>23399270</v>
      </c>
    </row>
    <row r="9" spans="1:14" s="71" customFormat="1" ht="18" customHeight="1">
      <c r="A9" s="491" t="s">
        <v>358</v>
      </c>
      <c r="B9" s="492"/>
      <c r="C9" s="276">
        <f>C8</f>
        <v>10276594</v>
      </c>
      <c r="D9" s="276">
        <f t="shared" ref="D9:N9" si="0">D8</f>
        <v>0</v>
      </c>
      <c r="E9" s="276">
        <f t="shared" si="0"/>
        <v>10591451</v>
      </c>
      <c r="F9" s="276">
        <f t="shared" si="0"/>
        <v>51546</v>
      </c>
      <c r="G9" s="276">
        <f t="shared" si="0"/>
        <v>32993</v>
      </c>
      <c r="H9" s="276">
        <f t="shared" si="0"/>
        <v>2273531</v>
      </c>
      <c r="I9" s="276">
        <f>I8</f>
        <v>173155</v>
      </c>
      <c r="J9" s="276">
        <f t="shared" si="0"/>
        <v>0</v>
      </c>
      <c r="K9" s="276">
        <f t="shared" si="0"/>
        <v>0</v>
      </c>
      <c r="L9" s="276">
        <f t="shared" si="0"/>
        <v>13122676</v>
      </c>
      <c r="M9" s="276">
        <f t="shared" si="0"/>
        <v>0</v>
      </c>
      <c r="N9" s="276">
        <f t="shared" si="0"/>
        <v>23399270</v>
      </c>
    </row>
    <row r="10" spans="1:14" s="71" customFormat="1" ht="18" customHeight="1">
      <c r="A10" s="173" t="s">
        <v>25</v>
      </c>
      <c r="B10" s="173" t="s">
        <v>8</v>
      </c>
      <c r="C10" s="275">
        <v>424133247</v>
      </c>
      <c r="D10" s="275">
        <v>0</v>
      </c>
      <c r="E10" s="275">
        <v>167045409</v>
      </c>
      <c r="F10" s="275">
        <v>0</v>
      </c>
      <c r="G10" s="275">
        <v>73821999</v>
      </c>
      <c r="H10" s="275">
        <v>0</v>
      </c>
      <c r="I10" s="275">
        <v>7286840</v>
      </c>
      <c r="J10" s="275">
        <v>0</v>
      </c>
      <c r="K10" s="275">
        <v>36559556</v>
      </c>
      <c r="L10" s="275">
        <f t="shared" ref="L10:L21" si="1">SUM(E10:K10)</f>
        <v>284713804</v>
      </c>
      <c r="M10" s="275">
        <v>6672350</v>
      </c>
      <c r="N10" s="275">
        <f t="shared" ref="N10:N21" si="2">SUM(C10,D10,L10,M10)</f>
        <v>715519401</v>
      </c>
    </row>
    <row r="11" spans="1:14" s="71" customFormat="1" ht="18" customHeight="1">
      <c r="A11" s="173" t="s">
        <v>26</v>
      </c>
      <c r="B11" s="173" t="s">
        <v>9</v>
      </c>
      <c r="C11" s="275">
        <v>19081290</v>
      </c>
      <c r="D11" s="275">
        <v>0</v>
      </c>
      <c r="E11" s="275">
        <v>13952608</v>
      </c>
      <c r="F11" s="275">
        <v>0</v>
      </c>
      <c r="G11" s="275">
        <v>9391778</v>
      </c>
      <c r="H11" s="275">
        <v>453114</v>
      </c>
      <c r="I11" s="275">
        <v>272568</v>
      </c>
      <c r="J11" s="275">
        <v>0</v>
      </c>
      <c r="K11" s="275">
        <v>7054123</v>
      </c>
      <c r="L11" s="275">
        <f t="shared" si="1"/>
        <v>31124191</v>
      </c>
      <c r="M11" s="275">
        <v>103387</v>
      </c>
      <c r="N11" s="275">
        <f t="shared" si="2"/>
        <v>50308868</v>
      </c>
    </row>
    <row r="12" spans="1:14" s="71" customFormat="1" ht="18" customHeight="1">
      <c r="A12" s="173" t="s">
        <v>27</v>
      </c>
      <c r="B12" s="173" t="s">
        <v>189</v>
      </c>
      <c r="C12" s="275">
        <v>55777760</v>
      </c>
      <c r="D12" s="275">
        <v>0</v>
      </c>
      <c r="E12" s="275">
        <v>0</v>
      </c>
      <c r="F12" s="275">
        <v>10379528</v>
      </c>
      <c r="G12" s="275">
        <v>4714103</v>
      </c>
      <c r="H12" s="275">
        <v>0</v>
      </c>
      <c r="I12" s="275">
        <v>0</v>
      </c>
      <c r="J12" s="275">
        <v>0</v>
      </c>
      <c r="K12" s="275">
        <v>0</v>
      </c>
      <c r="L12" s="275">
        <f t="shared" si="1"/>
        <v>15093631</v>
      </c>
      <c r="M12" s="275">
        <v>0</v>
      </c>
      <c r="N12" s="275">
        <f t="shared" si="2"/>
        <v>70871391</v>
      </c>
    </row>
    <row r="13" spans="1:14" s="71" customFormat="1" ht="18" customHeight="1">
      <c r="A13" s="173" t="s">
        <v>28</v>
      </c>
      <c r="B13" s="173" t="s">
        <v>190</v>
      </c>
      <c r="C13" s="275">
        <v>6593460</v>
      </c>
      <c r="D13" s="275">
        <v>0</v>
      </c>
      <c r="E13" s="275">
        <v>0</v>
      </c>
      <c r="F13" s="275">
        <v>0</v>
      </c>
      <c r="G13" s="275">
        <v>0</v>
      </c>
      <c r="H13" s="275">
        <v>0</v>
      </c>
      <c r="I13" s="275">
        <v>0</v>
      </c>
      <c r="J13" s="275">
        <v>0</v>
      </c>
      <c r="K13" s="275">
        <v>5224723</v>
      </c>
      <c r="L13" s="275">
        <f t="shared" si="1"/>
        <v>5224723</v>
      </c>
      <c r="M13" s="275">
        <v>0</v>
      </c>
      <c r="N13" s="275">
        <f t="shared" si="2"/>
        <v>11818183</v>
      </c>
    </row>
    <row r="14" spans="1:14" s="71" customFormat="1" ht="18" customHeight="1">
      <c r="A14" s="173" t="s">
        <v>29</v>
      </c>
      <c r="B14" s="173" t="s">
        <v>191</v>
      </c>
      <c r="C14" s="275">
        <v>1799205</v>
      </c>
      <c r="D14" s="275">
        <v>0</v>
      </c>
      <c r="E14" s="275">
        <v>0</v>
      </c>
      <c r="F14" s="275">
        <v>0</v>
      </c>
      <c r="G14" s="275">
        <v>0</v>
      </c>
      <c r="H14" s="275">
        <v>0</v>
      </c>
      <c r="I14" s="275">
        <v>0</v>
      </c>
      <c r="J14" s="275">
        <v>0</v>
      </c>
      <c r="K14" s="275">
        <v>2515964</v>
      </c>
      <c r="L14" s="275">
        <f t="shared" si="1"/>
        <v>2515964</v>
      </c>
      <c r="M14" s="275">
        <v>0</v>
      </c>
      <c r="N14" s="275">
        <f t="shared" si="2"/>
        <v>4315169</v>
      </c>
    </row>
    <row r="15" spans="1:14" s="71" customFormat="1" ht="18" customHeight="1">
      <c r="A15" s="173" t="s">
        <v>114</v>
      </c>
      <c r="B15" s="173" t="s">
        <v>11</v>
      </c>
      <c r="C15" s="275">
        <v>747738</v>
      </c>
      <c r="D15" s="275">
        <v>0</v>
      </c>
      <c r="E15" s="275">
        <v>0</v>
      </c>
      <c r="F15" s="275">
        <v>0</v>
      </c>
      <c r="G15" s="275">
        <v>0</v>
      </c>
      <c r="H15" s="275">
        <v>0</v>
      </c>
      <c r="I15" s="275">
        <v>0</v>
      </c>
      <c r="J15" s="275">
        <v>0</v>
      </c>
      <c r="K15" s="275">
        <v>9501122</v>
      </c>
      <c r="L15" s="275">
        <f t="shared" si="1"/>
        <v>9501122</v>
      </c>
      <c r="M15" s="275">
        <v>5000</v>
      </c>
      <c r="N15" s="275">
        <f t="shared" si="2"/>
        <v>10253860</v>
      </c>
    </row>
    <row r="16" spans="1:14" s="83" customFormat="1" ht="18" customHeight="1">
      <c r="A16" s="173" t="s">
        <v>115</v>
      </c>
      <c r="B16" s="173" t="s">
        <v>192</v>
      </c>
      <c r="C16" s="275">
        <v>10345665</v>
      </c>
      <c r="D16" s="275">
        <v>0</v>
      </c>
      <c r="E16" s="275">
        <v>299745</v>
      </c>
      <c r="F16" s="275">
        <v>0</v>
      </c>
      <c r="G16" s="275">
        <v>0</v>
      </c>
      <c r="H16" s="275">
        <v>0</v>
      </c>
      <c r="I16" s="275">
        <v>0</v>
      </c>
      <c r="J16" s="275">
        <v>0</v>
      </c>
      <c r="K16" s="275">
        <v>54735</v>
      </c>
      <c r="L16" s="275">
        <f t="shared" si="1"/>
        <v>354480</v>
      </c>
      <c r="M16" s="275">
        <v>0</v>
      </c>
      <c r="N16" s="275">
        <f t="shared" si="2"/>
        <v>10700145</v>
      </c>
    </row>
    <row r="17" spans="1:14" s="83" customFormat="1" ht="18" customHeight="1">
      <c r="A17" s="173" t="s">
        <v>116</v>
      </c>
      <c r="B17" s="173" t="s">
        <v>193</v>
      </c>
      <c r="C17" s="275">
        <v>21862194</v>
      </c>
      <c r="D17" s="275">
        <v>0</v>
      </c>
      <c r="E17" s="275">
        <v>2053865</v>
      </c>
      <c r="F17" s="275">
        <v>13990</v>
      </c>
      <c r="G17" s="275">
        <v>270947</v>
      </c>
      <c r="H17" s="275">
        <v>0</v>
      </c>
      <c r="I17" s="275">
        <v>0</v>
      </c>
      <c r="J17" s="275">
        <v>0</v>
      </c>
      <c r="K17" s="275">
        <v>21918048</v>
      </c>
      <c r="L17" s="275">
        <f>SUM(E17:K17)</f>
        <v>24256850</v>
      </c>
      <c r="M17" s="275">
        <v>0</v>
      </c>
      <c r="N17" s="275">
        <f t="shared" si="2"/>
        <v>46119044</v>
      </c>
    </row>
    <row r="18" spans="1:14" s="83" customFormat="1" ht="18" customHeight="1">
      <c r="A18" s="173" t="s">
        <v>117</v>
      </c>
      <c r="B18" s="173" t="s">
        <v>194</v>
      </c>
      <c r="C18" s="275">
        <v>195654085</v>
      </c>
      <c r="D18" s="275">
        <v>0</v>
      </c>
      <c r="E18" s="275">
        <v>136308591</v>
      </c>
      <c r="F18" s="275">
        <v>0</v>
      </c>
      <c r="G18" s="275">
        <v>109301462</v>
      </c>
      <c r="H18" s="275">
        <v>0</v>
      </c>
      <c r="I18" s="275">
        <v>0</v>
      </c>
      <c r="J18" s="275">
        <v>0</v>
      </c>
      <c r="K18" s="275">
        <v>0</v>
      </c>
      <c r="L18" s="275">
        <f t="shared" si="1"/>
        <v>245610053</v>
      </c>
      <c r="M18" s="275">
        <v>982500</v>
      </c>
      <c r="N18" s="275">
        <f t="shared" si="2"/>
        <v>442246638</v>
      </c>
    </row>
    <row r="19" spans="1:14" s="83" customFormat="1" ht="18" customHeight="1">
      <c r="A19" s="173" t="s">
        <v>118</v>
      </c>
      <c r="B19" s="173" t="s">
        <v>195</v>
      </c>
      <c r="C19" s="275">
        <v>140767753</v>
      </c>
      <c r="D19" s="275">
        <v>0</v>
      </c>
      <c r="E19" s="275">
        <v>0</v>
      </c>
      <c r="F19" s="275">
        <v>0</v>
      </c>
      <c r="G19" s="275">
        <v>127395113</v>
      </c>
      <c r="H19" s="275">
        <v>0</v>
      </c>
      <c r="I19" s="275">
        <v>0</v>
      </c>
      <c r="J19" s="275">
        <v>0</v>
      </c>
      <c r="K19" s="275">
        <v>0</v>
      </c>
      <c r="L19" s="275">
        <f t="shared" si="1"/>
        <v>127395113</v>
      </c>
      <c r="M19" s="275">
        <v>0</v>
      </c>
      <c r="N19" s="275">
        <f t="shared" si="2"/>
        <v>268162866</v>
      </c>
    </row>
    <row r="20" spans="1:14" s="83" customFormat="1" ht="18" customHeight="1">
      <c r="A20" s="173" t="s">
        <v>119</v>
      </c>
      <c r="B20" s="173" t="s">
        <v>196</v>
      </c>
      <c r="C20" s="275">
        <v>3924035</v>
      </c>
      <c r="D20" s="275">
        <v>0</v>
      </c>
      <c r="E20" s="275">
        <v>9196564</v>
      </c>
      <c r="F20" s="275">
        <v>0</v>
      </c>
      <c r="G20" s="275">
        <v>0</v>
      </c>
      <c r="H20" s="275">
        <v>0</v>
      </c>
      <c r="I20" s="275">
        <v>0</v>
      </c>
      <c r="J20" s="275">
        <v>0</v>
      </c>
      <c r="K20" s="275">
        <v>0</v>
      </c>
      <c r="L20" s="275">
        <f t="shared" si="1"/>
        <v>9196564</v>
      </c>
      <c r="M20" s="275">
        <v>0</v>
      </c>
      <c r="N20" s="275">
        <f t="shared" si="2"/>
        <v>13120599</v>
      </c>
    </row>
    <row r="21" spans="1:14" s="83" customFormat="1" ht="18" customHeight="1">
      <c r="A21" s="173" t="s">
        <v>120</v>
      </c>
      <c r="B21" s="173" t="s">
        <v>218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  <c r="H21" s="275">
        <v>0</v>
      </c>
      <c r="I21" s="275">
        <v>0</v>
      </c>
      <c r="J21" s="275">
        <v>0</v>
      </c>
      <c r="K21" s="275">
        <v>0</v>
      </c>
      <c r="L21" s="275">
        <f t="shared" si="1"/>
        <v>0</v>
      </c>
      <c r="M21" s="275">
        <v>0</v>
      </c>
      <c r="N21" s="275">
        <f t="shared" si="2"/>
        <v>0</v>
      </c>
    </row>
    <row r="22" spans="1:14" s="83" customFormat="1" ht="18" customHeight="1">
      <c r="A22" s="491" t="s">
        <v>359</v>
      </c>
      <c r="B22" s="492"/>
      <c r="C22" s="276">
        <f t="shared" ref="C22:N22" si="3">SUM(C10:C21)</f>
        <v>880686432</v>
      </c>
      <c r="D22" s="276">
        <f t="shared" si="3"/>
        <v>0</v>
      </c>
      <c r="E22" s="276">
        <f t="shared" si="3"/>
        <v>328856782</v>
      </c>
      <c r="F22" s="276">
        <f t="shared" si="3"/>
        <v>10393518</v>
      </c>
      <c r="G22" s="276">
        <f t="shared" si="3"/>
        <v>324895402</v>
      </c>
      <c r="H22" s="276">
        <f>SUM(H10:H21)</f>
        <v>453114</v>
      </c>
      <c r="I22" s="276">
        <f t="shared" si="3"/>
        <v>7559408</v>
      </c>
      <c r="J22" s="276">
        <f t="shared" ref="J22" si="4">SUM(J10:J21)</f>
        <v>0</v>
      </c>
      <c r="K22" s="276">
        <f t="shared" si="3"/>
        <v>82828271</v>
      </c>
      <c r="L22" s="276">
        <f t="shared" si="3"/>
        <v>754986495</v>
      </c>
      <c r="M22" s="276">
        <f t="shared" si="3"/>
        <v>7763237</v>
      </c>
      <c r="N22" s="276">
        <f t="shared" si="3"/>
        <v>1643436164</v>
      </c>
    </row>
    <row r="23" spans="1:14" s="83" customFormat="1" ht="18" customHeight="1">
      <c r="A23" s="173" t="s">
        <v>30</v>
      </c>
      <c r="B23" s="173" t="s">
        <v>14</v>
      </c>
      <c r="C23" s="275">
        <v>14404658</v>
      </c>
      <c r="D23" s="275">
        <v>5685701</v>
      </c>
      <c r="E23" s="275">
        <v>0</v>
      </c>
      <c r="F23" s="275">
        <v>0</v>
      </c>
      <c r="G23" s="275">
        <v>0</v>
      </c>
      <c r="H23" s="275">
        <v>0</v>
      </c>
      <c r="I23" s="275">
        <v>0</v>
      </c>
      <c r="J23" s="275">
        <v>0</v>
      </c>
      <c r="K23" s="275">
        <v>911531</v>
      </c>
      <c r="L23" s="275">
        <f t="shared" ref="L23:L28" si="5">SUM(E23:K23)</f>
        <v>911531</v>
      </c>
      <c r="M23" s="275">
        <v>0</v>
      </c>
      <c r="N23" s="275">
        <f t="shared" ref="N23:N28" si="6">SUM(C23,D23,L23,M23)</f>
        <v>21001890</v>
      </c>
    </row>
    <row r="24" spans="1:14" s="83" customFormat="1" ht="18" customHeight="1">
      <c r="A24" s="173" t="s">
        <v>121</v>
      </c>
      <c r="B24" s="173" t="s">
        <v>15</v>
      </c>
      <c r="C24" s="275">
        <v>5112057</v>
      </c>
      <c r="D24" s="275">
        <v>0</v>
      </c>
      <c r="E24" s="275">
        <v>0</v>
      </c>
      <c r="F24" s="275">
        <v>0</v>
      </c>
      <c r="G24" s="275">
        <v>0</v>
      </c>
      <c r="H24" s="275">
        <v>0</v>
      </c>
      <c r="I24" s="275">
        <v>0</v>
      </c>
      <c r="J24" s="275">
        <v>0</v>
      </c>
      <c r="K24" s="275">
        <v>3310501</v>
      </c>
      <c r="L24" s="275">
        <f t="shared" si="5"/>
        <v>3310501</v>
      </c>
      <c r="M24" s="275">
        <v>0</v>
      </c>
      <c r="N24" s="275">
        <f t="shared" si="6"/>
        <v>8422558</v>
      </c>
    </row>
    <row r="25" spans="1:14" s="83" customFormat="1" ht="18" customHeight="1">
      <c r="A25" s="173" t="s">
        <v>122</v>
      </c>
      <c r="B25" s="173" t="s">
        <v>16</v>
      </c>
      <c r="C25" s="275">
        <v>19206</v>
      </c>
      <c r="D25" s="275">
        <v>0</v>
      </c>
      <c r="E25" s="275">
        <v>0</v>
      </c>
      <c r="F25" s="275">
        <v>0</v>
      </c>
      <c r="G25" s="275">
        <v>0</v>
      </c>
      <c r="H25" s="275">
        <v>0</v>
      </c>
      <c r="I25" s="275">
        <v>0</v>
      </c>
      <c r="J25" s="275">
        <v>0</v>
      </c>
      <c r="K25" s="275">
        <v>2591039</v>
      </c>
      <c r="L25" s="275">
        <f t="shared" si="5"/>
        <v>2591039</v>
      </c>
      <c r="M25" s="275">
        <v>0</v>
      </c>
      <c r="N25" s="275">
        <f t="shared" si="6"/>
        <v>2610245</v>
      </c>
    </row>
    <row r="26" spans="1:14" s="83" customFormat="1" ht="18" customHeight="1">
      <c r="A26" s="173" t="s">
        <v>104</v>
      </c>
      <c r="B26" s="173" t="s">
        <v>17</v>
      </c>
      <c r="C26" s="275">
        <v>3839</v>
      </c>
      <c r="D26" s="275">
        <v>0</v>
      </c>
      <c r="E26" s="275">
        <v>0</v>
      </c>
      <c r="F26" s="275">
        <v>0</v>
      </c>
      <c r="G26" s="275">
        <v>0</v>
      </c>
      <c r="H26" s="275">
        <v>0</v>
      </c>
      <c r="I26" s="275">
        <v>0</v>
      </c>
      <c r="J26" s="275">
        <v>0</v>
      </c>
      <c r="K26" s="275">
        <v>4220630</v>
      </c>
      <c r="L26" s="275">
        <f t="shared" si="5"/>
        <v>4220630</v>
      </c>
      <c r="M26" s="275">
        <v>23324</v>
      </c>
      <c r="N26" s="275">
        <f t="shared" si="6"/>
        <v>4247793</v>
      </c>
    </row>
    <row r="27" spans="1:14" s="83" customFormat="1" ht="18" customHeight="1">
      <c r="A27" s="173" t="s">
        <v>105</v>
      </c>
      <c r="B27" s="173" t="s">
        <v>158</v>
      </c>
      <c r="C27" s="275">
        <v>34802862</v>
      </c>
      <c r="D27" s="275">
        <v>0</v>
      </c>
      <c r="E27" s="275">
        <v>5946607</v>
      </c>
      <c r="F27" s="275">
        <v>0</v>
      </c>
      <c r="G27" s="275">
        <v>0</v>
      </c>
      <c r="H27" s="275">
        <v>0</v>
      </c>
      <c r="I27" s="275">
        <v>0</v>
      </c>
      <c r="J27" s="275">
        <v>16327786</v>
      </c>
      <c r="K27" s="275">
        <v>0</v>
      </c>
      <c r="L27" s="275">
        <f t="shared" si="5"/>
        <v>22274393</v>
      </c>
      <c r="M27" s="275">
        <v>0</v>
      </c>
      <c r="N27" s="275">
        <f t="shared" si="6"/>
        <v>57077255</v>
      </c>
    </row>
    <row r="28" spans="1:14" s="83" customFormat="1" ht="18" customHeight="1">
      <c r="A28" s="173" t="s">
        <v>123</v>
      </c>
      <c r="B28" s="173" t="s">
        <v>159</v>
      </c>
      <c r="C28" s="275">
        <v>5177828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  <c r="I28" s="275">
        <v>0</v>
      </c>
      <c r="J28" s="275">
        <v>2382046</v>
      </c>
      <c r="K28" s="275">
        <v>464308</v>
      </c>
      <c r="L28" s="275">
        <f t="shared" si="5"/>
        <v>2846354</v>
      </c>
      <c r="M28" s="275">
        <v>0</v>
      </c>
      <c r="N28" s="275">
        <f t="shared" si="6"/>
        <v>8024182</v>
      </c>
    </row>
    <row r="29" spans="1:14" s="83" customFormat="1" ht="18" customHeight="1">
      <c r="A29" s="491" t="s">
        <v>360</v>
      </c>
      <c r="B29" s="492"/>
      <c r="C29" s="276">
        <f>SUM(C23:C28)</f>
        <v>59520450</v>
      </c>
      <c r="D29" s="276">
        <f t="shared" ref="D29:N29" si="7">SUM(D23:D28)</f>
        <v>5685701</v>
      </c>
      <c r="E29" s="276">
        <f t="shared" si="7"/>
        <v>5946607</v>
      </c>
      <c r="F29" s="276">
        <f t="shared" si="7"/>
        <v>0</v>
      </c>
      <c r="G29" s="276">
        <f t="shared" si="7"/>
        <v>0</v>
      </c>
      <c r="H29" s="276">
        <f t="shared" si="7"/>
        <v>0</v>
      </c>
      <c r="I29" s="276">
        <f t="shared" si="7"/>
        <v>0</v>
      </c>
      <c r="J29" s="276">
        <f t="shared" ref="J29" si="8">SUM(J23:J28)</f>
        <v>18709832</v>
      </c>
      <c r="K29" s="276">
        <f t="shared" si="7"/>
        <v>11498009</v>
      </c>
      <c r="L29" s="276">
        <f t="shared" si="7"/>
        <v>36154448</v>
      </c>
      <c r="M29" s="276">
        <f t="shared" si="7"/>
        <v>23324</v>
      </c>
      <c r="N29" s="276">
        <f t="shared" si="7"/>
        <v>101383923</v>
      </c>
    </row>
    <row r="30" spans="1:14" s="83" customFormat="1" ht="18" customHeight="1">
      <c r="A30" s="169" t="s">
        <v>106</v>
      </c>
      <c r="B30" s="159" t="s">
        <v>197</v>
      </c>
      <c r="C30" s="275">
        <v>40419438</v>
      </c>
      <c r="D30" s="275">
        <v>0</v>
      </c>
      <c r="E30" s="275">
        <v>0</v>
      </c>
      <c r="F30" s="275">
        <v>0</v>
      </c>
      <c r="G30" s="275">
        <v>0</v>
      </c>
      <c r="H30" s="275">
        <v>16693079</v>
      </c>
      <c r="I30" s="275">
        <v>4885440</v>
      </c>
      <c r="J30" s="275">
        <v>0</v>
      </c>
      <c r="K30" s="275">
        <v>0</v>
      </c>
      <c r="L30" s="275">
        <f>SUM(E30:K30)</f>
        <v>21578519</v>
      </c>
      <c r="M30" s="275">
        <v>0</v>
      </c>
      <c r="N30" s="275">
        <f>SUM(C30,D30,L30,M30)</f>
        <v>61997957</v>
      </c>
    </row>
    <row r="31" spans="1:14" s="83" customFormat="1" ht="18" customHeight="1">
      <c r="A31" s="169" t="s">
        <v>107</v>
      </c>
      <c r="B31" s="159" t="s">
        <v>124</v>
      </c>
      <c r="C31" s="275">
        <v>3182564</v>
      </c>
      <c r="D31" s="275">
        <v>0</v>
      </c>
      <c r="E31" s="275">
        <v>0</v>
      </c>
      <c r="F31" s="275">
        <v>0</v>
      </c>
      <c r="G31" s="275">
        <v>0</v>
      </c>
      <c r="H31" s="275">
        <v>2568530</v>
      </c>
      <c r="I31" s="275">
        <v>511247</v>
      </c>
      <c r="J31" s="275">
        <v>0</v>
      </c>
      <c r="K31" s="275">
        <v>0</v>
      </c>
      <c r="L31" s="275">
        <f>SUM(E31:K31)</f>
        <v>3079777</v>
      </c>
      <c r="M31" s="275">
        <v>25000</v>
      </c>
      <c r="N31" s="275">
        <f>SUM(C31,D31,L31,M31)</f>
        <v>6287341</v>
      </c>
    </row>
    <row r="32" spans="1:14" s="83" customFormat="1" ht="18" customHeight="1">
      <c r="A32" s="169" t="s">
        <v>108</v>
      </c>
      <c r="B32" s="159" t="s">
        <v>198</v>
      </c>
      <c r="C32" s="275">
        <v>2474762</v>
      </c>
      <c r="D32" s="275">
        <v>0</v>
      </c>
      <c r="E32" s="275">
        <v>0</v>
      </c>
      <c r="F32" s="275">
        <v>0</v>
      </c>
      <c r="G32" s="275">
        <v>0</v>
      </c>
      <c r="H32" s="275">
        <v>6925056</v>
      </c>
      <c r="I32" s="275">
        <v>0</v>
      </c>
      <c r="J32" s="275">
        <v>0</v>
      </c>
      <c r="K32" s="275">
        <v>0</v>
      </c>
      <c r="L32" s="275">
        <f>SUM(E32:K32)</f>
        <v>6925056</v>
      </c>
      <c r="M32" s="275">
        <v>0</v>
      </c>
      <c r="N32" s="275">
        <f>SUM(C32,D32,L32,M32)</f>
        <v>9399818</v>
      </c>
    </row>
    <row r="33" spans="1:14" s="84" customFormat="1" ht="18" customHeight="1">
      <c r="A33" s="491" t="s">
        <v>361</v>
      </c>
      <c r="B33" s="492"/>
      <c r="C33" s="276">
        <f t="shared" ref="C33:N33" si="9">SUM(C30:C32)</f>
        <v>46076764</v>
      </c>
      <c r="D33" s="276">
        <f t="shared" si="9"/>
        <v>0</v>
      </c>
      <c r="E33" s="276">
        <f t="shared" si="9"/>
        <v>0</v>
      </c>
      <c r="F33" s="276">
        <f t="shared" si="9"/>
        <v>0</v>
      </c>
      <c r="G33" s="276">
        <f t="shared" si="9"/>
        <v>0</v>
      </c>
      <c r="H33" s="276">
        <f t="shared" si="9"/>
        <v>26186665</v>
      </c>
      <c r="I33" s="276">
        <f t="shared" si="9"/>
        <v>5396687</v>
      </c>
      <c r="J33" s="276">
        <f t="shared" ref="J33" si="10">SUM(J30:J32)</f>
        <v>0</v>
      </c>
      <c r="K33" s="276">
        <f t="shared" si="9"/>
        <v>0</v>
      </c>
      <c r="L33" s="276">
        <f t="shared" si="9"/>
        <v>31583352</v>
      </c>
      <c r="M33" s="276">
        <f t="shared" si="9"/>
        <v>25000</v>
      </c>
      <c r="N33" s="276">
        <f t="shared" si="9"/>
        <v>77685116</v>
      </c>
    </row>
    <row r="34" spans="1:14" s="84" customFormat="1" ht="18" customHeight="1">
      <c r="A34" s="184" t="s">
        <v>109</v>
      </c>
      <c r="B34" s="184" t="s">
        <v>19</v>
      </c>
      <c r="C34" s="275">
        <v>26636880</v>
      </c>
      <c r="D34" s="275">
        <v>0</v>
      </c>
      <c r="E34" s="275">
        <v>0</v>
      </c>
      <c r="F34" s="275">
        <v>19349885</v>
      </c>
      <c r="G34" s="275">
        <v>2639875</v>
      </c>
      <c r="H34" s="275">
        <v>971645</v>
      </c>
      <c r="I34" s="275">
        <v>0</v>
      </c>
      <c r="J34" s="275">
        <v>0</v>
      </c>
      <c r="K34" s="275">
        <v>0</v>
      </c>
      <c r="L34" s="275">
        <f>SUM(E34:K34)</f>
        <v>22961405</v>
      </c>
      <c r="M34" s="275">
        <v>180387</v>
      </c>
      <c r="N34" s="275">
        <f>SUM(C34,D34,L34,M34)</f>
        <v>49778672</v>
      </c>
    </row>
    <row r="35" spans="1:14" s="84" customFormat="1" ht="18" customHeight="1">
      <c r="A35" s="491" t="s">
        <v>371</v>
      </c>
      <c r="B35" s="492"/>
      <c r="C35" s="276">
        <f>C34</f>
        <v>26636880</v>
      </c>
      <c r="D35" s="276">
        <f t="shared" ref="D35:N35" si="11">D34</f>
        <v>0</v>
      </c>
      <c r="E35" s="276">
        <f t="shared" si="11"/>
        <v>0</v>
      </c>
      <c r="F35" s="276">
        <f t="shared" si="11"/>
        <v>19349885</v>
      </c>
      <c r="G35" s="276">
        <f t="shared" si="11"/>
        <v>2639875</v>
      </c>
      <c r="H35" s="276">
        <f t="shared" si="11"/>
        <v>971645</v>
      </c>
      <c r="I35" s="276">
        <f t="shared" si="11"/>
        <v>0</v>
      </c>
      <c r="J35" s="276">
        <f t="shared" ref="J35" si="12">J34</f>
        <v>0</v>
      </c>
      <c r="K35" s="276">
        <f t="shared" si="11"/>
        <v>0</v>
      </c>
      <c r="L35" s="276">
        <f t="shared" si="11"/>
        <v>22961405</v>
      </c>
      <c r="M35" s="276">
        <f t="shared" si="11"/>
        <v>180387</v>
      </c>
      <c r="N35" s="276">
        <f t="shared" si="11"/>
        <v>49778672</v>
      </c>
    </row>
    <row r="36" spans="1:14" s="83" customFormat="1" ht="18" customHeight="1">
      <c r="A36" s="173" t="s">
        <v>110</v>
      </c>
      <c r="B36" s="173" t="s">
        <v>20</v>
      </c>
      <c r="C36" s="275">
        <v>10930895</v>
      </c>
      <c r="D36" s="275">
        <v>0</v>
      </c>
      <c r="E36" s="275">
        <v>5625348</v>
      </c>
      <c r="F36" s="275">
        <v>429788</v>
      </c>
      <c r="G36" s="275">
        <v>1506079</v>
      </c>
      <c r="H36" s="275">
        <v>691927</v>
      </c>
      <c r="I36" s="275">
        <v>283151</v>
      </c>
      <c r="J36" s="275">
        <v>0</v>
      </c>
      <c r="K36" s="275">
        <v>383377</v>
      </c>
      <c r="L36" s="275">
        <f t="shared" ref="L36:L39" si="13">SUM(E36:K36)</f>
        <v>8919670</v>
      </c>
      <c r="M36" s="275">
        <v>0</v>
      </c>
      <c r="N36" s="275">
        <f t="shared" ref="N36:N42" si="14">SUM(C36,D36,L36,M36)</f>
        <v>19850565</v>
      </c>
    </row>
    <row r="37" spans="1:14" s="83" customFormat="1" ht="18" customHeight="1">
      <c r="A37" s="173" t="s">
        <v>111</v>
      </c>
      <c r="B37" s="173" t="s">
        <v>21</v>
      </c>
      <c r="C37" s="275">
        <v>7882024</v>
      </c>
      <c r="D37" s="275">
        <v>0</v>
      </c>
      <c r="E37" s="275">
        <v>2065517</v>
      </c>
      <c r="F37" s="275">
        <v>91824</v>
      </c>
      <c r="G37" s="275">
        <v>645059</v>
      </c>
      <c r="H37" s="275">
        <v>363115</v>
      </c>
      <c r="I37" s="275">
        <v>86119</v>
      </c>
      <c r="J37" s="275">
        <v>0</v>
      </c>
      <c r="K37" s="275">
        <v>75732</v>
      </c>
      <c r="L37" s="275">
        <f t="shared" si="13"/>
        <v>3327366</v>
      </c>
      <c r="M37" s="275">
        <v>19613</v>
      </c>
      <c r="N37" s="275">
        <f t="shared" si="14"/>
        <v>11229003</v>
      </c>
    </row>
    <row r="38" spans="1:14" s="83" customFormat="1" ht="18" customHeight="1">
      <c r="A38" s="173" t="s">
        <v>112</v>
      </c>
      <c r="B38" s="173" t="s">
        <v>22</v>
      </c>
      <c r="C38" s="275">
        <v>324426</v>
      </c>
      <c r="D38" s="275">
        <v>0</v>
      </c>
      <c r="E38" s="275">
        <v>337196</v>
      </c>
      <c r="F38" s="275">
        <v>11513</v>
      </c>
      <c r="G38" s="275">
        <v>61319</v>
      </c>
      <c r="H38" s="275">
        <v>22910</v>
      </c>
      <c r="I38" s="275">
        <v>11420</v>
      </c>
      <c r="J38" s="275">
        <v>0</v>
      </c>
      <c r="K38" s="275">
        <v>1737</v>
      </c>
      <c r="L38" s="275">
        <f t="shared" si="13"/>
        <v>446095</v>
      </c>
      <c r="M38" s="275">
        <v>0</v>
      </c>
      <c r="N38" s="275">
        <f t="shared" si="14"/>
        <v>770521</v>
      </c>
    </row>
    <row r="39" spans="1:14" s="83" customFormat="1" ht="18" customHeight="1">
      <c r="A39" s="173" t="s">
        <v>113</v>
      </c>
      <c r="B39" s="173" t="s">
        <v>23</v>
      </c>
      <c r="C39" s="275">
        <v>23906363</v>
      </c>
      <c r="D39" s="275">
        <v>0</v>
      </c>
      <c r="E39" s="275">
        <v>10118988</v>
      </c>
      <c r="F39" s="275">
        <v>830092</v>
      </c>
      <c r="G39" s="275">
        <v>3086888</v>
      </c>
      <c r="H39" s="275">
        <v>1238848</v>
      </c>
      <c r="I39" s="275">
        <v>570454</v>
      </c>
      <c r="J39" s="275">
        <v>0</v>
      </c>
      <c r="K39" s="275">
        <v>627700</v>
      </c>
      <c r="L39" s="275">
        <f t="shared" si="13"/>
        <v>16472970</v>
      </c>
      <c r="M39" s="275">
        <v>0</v>
      </c>
      <c r="N39" s="275">
        <f t="shared" si="14"/>
        <v>40379333</v>
      </c>
    </row>
    <row r="40" spans="1:14" s="84" customFormat="1" ht="18" customHeight="1">
      <c r="A40" s="491" t="s">
        <v>363</v>
      </c>
      <c r="B40" s="492"/>
      <c r="C40" s="276">
        <f t="shared" ref="C40:N40" si="15">SUM(C36:C39)</f>
        <v>43043708</v>
      </c>
      <c r="D40" s="276">
        <f t="shared" si="15"/>
        <v>0</v>
      </c>
      <c r="E40" s="276">
        <f t="shared" si="15"/>
        <v>18147049</v>
      </c>
      <c r="F40" s="276">
        <f t="shared" si="15"/>
        <v>1363217</v>
      </c>
      <c r="G40" s="276">
        <f t="shared" si="15"/>
        <v>5299345</v>
      </c>
      <c r="H40" s="276">
        <f t="shared" si="15"/>
        <v>2316800</v>
      </c>
      <c r="I40" s="276">
        <f t="shared" si="15"/>
        <v>951144</v>
      </c>
      <c r="J40" s="276">
        <f t="shared" ref="J40" si="16">SUM(J36:J39)</f>
        <v>0</v>
      </c>
      <c r="K40" s="276">
        <f t="shared" si="15"/>
        <v>1088546</v>
      </c>
      <c r="L40" s="276">
        <f t="shared" si="15"/>
        <v>29166101</v>
      </c>
      <c r="M40" s="276">
        <f t="shared" si="15"/>
        <v>19613</v>
      </c>
      <c r="N40" s="276">
        <f t="shared" si="15"/>
        <v>72229422</v>
      </c>
    </row>
    <row r="41" spans="1:14" s="84" customFormat="1" ht="18" customHeight="1">
      <c r="A41" s="173" t="s">
        <v>199</v>
      </c>
      <c r="B41" s="173" t="s">
        <v>125</v>
      </c>
      <c r="C41" s="275">
        <v>60202107</v>
      </c>
      <c r="D41" s="275">
        <v>0</v>
      </c>
      <c r="E41" s="275">
        <v>15799281</v>
      </c>
      <c r="F41" s="275">
        <v>0</v>
      </c>
      <c r="G41" s="275">
        <v>5513978</v>
      </c>
      <c r="H41" s="275">
        <v>0</v>
      </c>
      <c r="I41" s="275">
        <v>619489</v>
      </c>
      <c r="J41" s="275">
        <v>0</v>
      </c>
      <c r="K41" s="275">
        <v>0</v>
      </c>
      <c r="L41" s="275">
        <f>SUM(E41:K41)</f>
        <v>21932748</v>
      </c>
      <c r="M41" s="275">
        <v>0</v>
      </c>
      <c r="N41" s="275">
        <f t="shared" si="14"/>
        <v>82134855</v>
      </c>
    </row>
    <row r="42" spans="1:14" s="84" customFormat="1" ht="21" customHeight="1">
      <c r="A42" s="491" t="s">
        <v>372</v>
      </c>
      <c r="B42" s="492"/>
      <c r="C42" s="276">
        <f t="shared" ref="C42:M42" si="17">SUM(C41)</f>
        <v>60202107</v>
      </c>
      <c r="D42" s="276">
        <f t="shared" si="17"/>
        <v>0</v>
      </c>
      <c r="E42" s="276">
        <f t="shared" si="17"/>
        <v>15799281</v>
      </c>
      <c r="F42" s="276">
        <f t="shared" si="17"/>
        <v>0</v>
      </c>
      <c r="G42" s="276">
        <f t="shared" si="17"/>
        <v>5513978</v>
      </c>
      <c r="H42" s="276">
        <f t="shared" si="17"/>
        <v>0</v>
      </c>
      <c r="I42" s="276">
        <f t="shared" si="17"/>
        <v>619489</v>
      </c>
      <c r="J42" s="276">
        <f t="shared" ref="J42" si="18">SUM(J41)</f>
        <v>0</v>
      </c>
      <c r="K42" s="276">
        <f t="shared" si="17"/>
        <v>0</v>
      </c>
      <c r="L42" s="276">
        <f t="shared" si="17"/>
        <v>21932748</v>
      </c>
      <c r="M42" s="276">
        <f t="shared" si="17"/>
        <v>0</v>
      </c>
      <c r="N42" s="276">
        <f t="shared" si="14"/>
        <v>82134855</v>
      </c>
    </row>
    <row r="43" spans="1:14" s="84" customFormat="1" ht="15.5">
      <c r="A43" s="182"/>
      <c r="B43" s="182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8"/>
    </row>
    <row r="44" spans="1:14" s="84" customFormat="1" ht="15" customHeight="1" thickBot="1">
      <c r="A44" s="178" t="s">
        <v>373</v>
      </c>
      <c r="B44" s="279"/>
      <c r="C44" s="280">
        <f>SUM(C40,C35,C33,C29,C22,C9,C42)</f>
        <v>1126442935</v>
      </c>
      <c r="D44" s="280">
        <f>SUM(D40,D35,D33,D29,D22,D9,D42)</f>
        <v>5685701</v>
      </c>
      <c r="E44" s="280">
        <f>SUM(E40,E35,E33,E29,E22,E9,E42)</f>
        <v>379341170</v>
      </c>
      <c r="F44" s="280">
        <f>SUM(F40,F35,F33,F29,F22,F9,F42)</f>
        <v>31158166</v>
      </c>
      <c r="G44" s="280">
        <f>SUM(G40,G35,G33,G29,G22,G9+G42)</f>
        <v>338381593</v>
      </c>
      <c r="H44" s="280">
        <f>SUM(H40,H35,H33,H29,H22,H9,H42)</f>
        <v>32201755</v>
      </c>
      <c r="I44" s="280">
        <f>SUM(I40,I35,I33,I29,I22,I9,I42)</f>
        <v>14699883</v>
      </c>
      <c r="J44" s="280">
        <f>SUM(J40,J35,J33,J29,J22,J9,J42)</f>
        <v>18709832</v>
      </c>
      <c r="K44" s="280">
        <f>SUM(K40,K35,K33,K29,K22,K9+K42)</f>
        <v>95414826</v>
      </c>
      <c r="L44" s="280">
        <f>SUM(L40,L35,L33,L29,L22,L9,L42)</f>
        <v>909907225</v>
      </c>
      <c r="M44" s="280">
        <f>SUM(M40,M35,M33,M29,M22,M9,M42)</f>
        <v>8011561</v>
      </c>
      <c r="N44" s="281">
        <f>SUM(N40,N35,N33,N29,N22,N9,N42)</f>
        <v>2050047422</v>
      </c>
    </row>
    <row r="45" spans="1:14" s="15" customFormat="1" ht="15" thickTop="1">
      <c r="A45" s="82" t="s">
        <v>148</v>
      </c>
      <c r="B45" s="6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s="15" customFormat="1" ht="14.5">
      <c r="A46" s="62"/>
      <c r="B46" s="62"/>
      <c r="C46" s="10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s="15" customFormat="1" ht="14.5">
      <c r="A47" s="62"/>
      <c r="B47" s="62"/>
      <c r="C47" s="10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5" customFormat="1" ht="14.5">
      <c r="A48" s="62"/>
      <c r="B48" s="62"/>
      <c r="C48" s="10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5" customFormat="1" ht="14.5">
      <c r="A49" s="62"/>
      <c r="B49" s="62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5" customFormat="1" ht="14.5">
      <c r="A50" s="62"/>
      <c r="B50" s="62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5" customFormat="1" ht="14.5">
      <c r="A51" s="62"/>
      <c r="B51" s="62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5" customFormat="1" ht="14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5" customFormat="1" ht="14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5" customFormat="1" ht="14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5" customFormat="1" ht="14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5" customFormat="1" ht="14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5" customFormat="1" ht="14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5" customFormat="1" ht="14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5" customFormat="1" ht="14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5" customFormat="1" ht="14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5" customFormat="1" ht="14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5" customFormat="1" ht="14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5" customFormat="1" ht="14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5" customFormat="1" ht="14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s="15" customFormat="1" ht="14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s="15" customFormat="1" ht="14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s="15" customFormat="1" ht="14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s="15" customFormat="1" ht="14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s="15" customFormat="1" ht="14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s="15" customFormat="1" ht="14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s="15" customFormat="1" ht="14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s="15" customFormat="1" ht="14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s="15" customFormat="1" ht="14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s="15" customFormat="1" ht="14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s="15" customFormat="1" ht="14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s="15" customFormat="1" ht="14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s="15" customFormat="1" ht="14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s="15" customFormat="1" ht="14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s="15" customFormat="1" ht="14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s="15" customFormat="1" ht="14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s="15" customFormat="1" ht="14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s="15" customFormat="1" ht="14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s="15" customFormat="1" ht="14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s="15" customFormat="1" ht="14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s="15" customFormat="1" ht="14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s="15" customFormat="1" ht="14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s="15" customFormat="1" ht="14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s="15" customFormat="1" ht="14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s="15" customFormat="1" ht="14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s="15" customFormat="1" ht="14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</sheetData>
  <mergeCells count="9">
    <mergeCell ref="A42:B42"/>
    <mergeCell ref="A5:B5"/>
    <mergeCell ref="E5:L5"/>
    <mergeCell ref="A40:B40"/>
    <mergeCell ref="A9:B9"/>
    <mergeCell ref="A22:B22"/>
    <mergeCell ref="A29:B29"/>
    <mergeCell ref="A33:B33"/>
    <mergeCell ref="A35:B35"/>
  </mergeCells>
  <phoneticPr fontId="19" type="noConversion"/>
  <printOptions horizontalCentered="1"/>
  <pageMargins left="0.19" right="0.17" top="0.5" bottom="0.61" header="0.5" footer="0.39"/>
  <pageSetup scale="53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7"/>
  <sheetViews>
    <sheetView topLeftCell="A4" zoomScale="80" zoomScaleNormal="80" workbookViewId="0">
      <selection activeCell="E14" sqref="E14"/>
    </sheetView>
  </sheetViews>
  <sheetFormatPr defaultColWidth="9.1796875" defaultRowHeight="15.5"/>
  <cols>
    <col min="1" max="1" width="7.7265625" style="206" customWidth="1"/>
    <col min="2" max="2" width="52.7265625" style="206" bestFit="1" customWidth="1"/>
    <col min="3" max="3" width="17.1796875" style="209" bestFit="1" customWidth="1"/>
    <col min="4" max="4" width="13.7265625" style="209" bestFit="1" customWidth="1"/>
    <col min="5" max="5" width="16.453125" style="209" bestFit="1" customWidth="1"/>
    <col min="6" max="9" width="15.1796875" style="209" bestFit="1" customWidth="1"/>
    <col min="10" max="10" width="10.7265625" style="209" bestFit="1" customWidth="1"/>
    <col min="11" max="11" width="15.1796875" style="209" bestFit="1" customWidth="1"/>
    <col min="12" max="12" width="16.453125" style="209" bestFit="1" customWidth="1"/>
    <col min="13" max="13" width="13.81640625" style="209" bestFit="1" customWidth="1"/>
    <col min="14" max="14" width="17.1796875" style="209" bestFit="1" customWidth="1"/>
    <col min="15" max="16384" width="9.1796875" style="206"/>
  </cols>
  <sheetData>
    <row r="1" spans="1:14" s="416" customFormat="1">
      <c r="A1" s="257" t="s">
        <v>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>
      <c r="A2" s="258" t="s">
        <v>256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>
      <c r="A3" s="205" t="s">
        <v>406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14">
      <c r="A4" s="282"/>
      <c r="B4" s="417"/>
      <c r="C4" s="417"/>
      <c r="D4" s="417"/>
      <c r="E4" s="417"/>
      <c r="F4" s="417"/>
      <c r="G4" s="417"/>
      <c r="H4" s="417"/>
      <c r="I4" s="418"/>
      <c r="J4" s="418"/>
      <c r="K4" s="417"/>
      <c r="L4" s="417"/>
      <c r="M4" s="417"/>
      <c r="N4" s="417"/>
    </row>
    <row r="5" spans="1:14">
      <c r="A5" s="283"/>
      <c r="B5" s="259"/>
      <c r="C5" s="261"/>
      <c r="D5" s="262"/>
      <c r="E5" s="496" t="s">
        <v>6</v>
      </c>
      <c r="F5" s="496"/>
      <c r="G5" s="496"/>
      <c r="H5" s="496"/>
      <c r="I5" s="496"/>
      <c r="J5" s="496"/>
      <c r="K5" s="496"/>
      <c r="L5" s="496"/>
      <c r="M5" s="261"/>
      <c r="N5" s="262"/>
    </row>
    <row r="6" spans="1:14" ht="31">
      <c r="A6" s="419"/>
      <c r="B6" s="420"/>
      <c r="C6" s="265" t="s">
        <v>4</v>
      </c>
      <c r="D6" s="421" t="s">
        <v>5</v>
      </c>
      <c r="E6" s="422" t="s">
        <v>252</v>
      </c>
      <c r="F6" s="423" t="s">
        <v>253</v>
      </c>
      <c r="G6" s="423" t="s">
        <v>246</v>
      </c>
      <c r="H6" s="423" t="s">
        <v>254</v>
      </c>
      <c r="I6" s="423" t="s">
        <v>255</v>
      </c>
      <c r="J6" s="423" t="s">
        <v>247</v>
      </c>
      <c r="K6" s="157" t="s">
        <v>248</v>
      </c>
      <c r="L6" s="424" t="s">
        <v>160</v>
      </c>
      <c r="M6" s="269" t="s">
        <v>161</v>
      </c>
      <c r="N6" s="270" t="s">
        <v>162</v>
      </c>
    </row>
    <row r="7" spans="1:14" ht="8.25" customHeight="1">
      <c r="A7" s="477"/>
      <c r="B7" s="477"/>
      <c r="C7" s="478"/>
      <c r="D7" s="478"/>
      <c r="E7" s="479"/>
      <c r="F7" s="479"/>
      <c r="G7" s="479"/>
      <c r="H7" s="479"/>
      <c r="I7" s="479"/>
      <c r="J7" s="479"/>
      <c r="K7" s="480"/>
      <c r="L7" s="480"/>
      <c r="M7" s="480"/>
      <c r="N7" s="480"/>
    </row>
    <row r="8" spans="1:14" s="194" customFormat="1" ht="18" customHeight="1">
      <c r="A8" s="170" t="s">
        <v>24</v>
      </c>
      <c r="B8" s="170" t="s">
        <v>7</v>
      </c>
      <c r="C8" s="425">
        <v>-1611574</v>
      </c>
      <c r="D8" s="425">
        <v>0</v>
      </c>
      <c r="E8" s="425">
        <v>0</v>
      </c>
      <c r="F8" s="425">
        <v>0</v>
      </c>
      <c r="G8" s="425">
        <v>-2293</v>
      </c>
      <c r="H8" s="425">
        <v>0</v>
      </c>
      <c r="I8" s="425">
        <v>-12032</v>
      </c>
      <c r="J8" s="425">
        <v>0</v>
      </c>
      <c r="K8" s="425">
        <v>0</v>
      </c>
      <c r="L8" s="425">
        <f>SUM(E8:K8)</f>
        <v>-14325</v>
      </c>
      <c r="M8" s="425">
        <v>0</v>
      </c>
      <c r="N8" s="425">
        <f>SUM(C8,D8,L8,M8)</f>
        <v>-1625899</v>
      </c>
    </row>
    <row r="9" spans="1:14" s="194" customFormat="1" ht="18" customHeight="1">
      <c r="A9" s="491" t="s">
        <v>358</v>
      </c>
      <c r="B9" s="492"/>
      <c r="C9" s="426">
        <f>C8</f>
        <v>-1611574</v>
      </c>
      <c r="D9" s="426">
        <f t="shared" ref="D9:N9" si="0">D8</f>
        <v>0</v>
      </c>
      <c r="E9" s="426">
        <f t="shared" si="0"/>
        <v>0</v>
      </c>
      <c r="F9" s="426">
        <f t="shared" si="0"/>
        <v>0</v>
      </c>
      <c r="G9" s="426">
        <f t="shared" si="0"/>
        <v>-2293</v>
      </c>
      <c r="H9" s="426">
        <f t="shared" si="0"/>
        <v>0</v>
      </c>
      <c r="I9" s="426">
        <f t="shared" si="0"/>
        <v>-12032</v>
      </c>
      <c r="J9" s="426">
        <f t="shared" si="0"/>
        <v>0</v>
      </c>
      <c r="K9" s="426">
        <f t="shared" si="0"/>
        <v>0</v>
      </c>
      <c r="L9" s="426">
        <f t="shared" si="0"/>
        <v>-14325</v>
      </c>
      <c r="M9" s="426">
        <f t="shared" si="0"/>
        <v>0</v>
      </c>
      <c r="N9" s="426">
        <f t="shared" si="0"/>
        <v>-1625899</v>
      </c>
    </row>
    <row r="10" spans="1:14" s="194" customFormat="1" ht="18" customHeight="1">
      <c r="A10" s="170" t="s">
        <v>25</v>
      </c>
      <c r="B10" s="170" t="s">
        <v>8</v>
      </c>
      <c r="C10" s="425">
        <v>-30051705</v>
      </c>
      <c r="D10" s="425">
        <v>0</v>
      </c>
      <c r="E10" s="425">
        <v>0</v>
      </c>
      <c r="F10" s="425">
        <v>0</v>
      </c>
      <c r="G10" s="425">
        <v>-3127531</v>
      </c>
      <c r="H10" s="425">
        <v>0</v>
      </c>
      <c r="I10" s="425">
        <v>-310029</v>
      </c>
      <c r="J10" s="425">
        <v>0</v>
      </c>
      <c r="K10" s="425">
        <v>0</v>
      </c>
      <c r="L10" s="425">
        <f>SUM(E10:K10)</f>
        <v>-3437560</v>
      </c>
      <c r="M10" s="425">
        <v>0</v>
      </c>
      <c r="N10" s="425">
        <f t="shared" ref="N10:N21" si="1">SUM(C10,D10,L10,M10)</f>
        <v>-33489265</v>
      </c>
    </row>
    <row r="11" spans="1:14" s="194" customFormat="1" ht="18" customHeight="1">
      <c r="A11" s="170" t="s">
        <v>26</v>
      </c>
      <c r="B11" s="170" t="s">
        <v>9</v>
      </c>
      <c r="C11" s="425">
        <v>-851742</v>
      </c>
      <c r="D11" s="425">
        <v>0</v>
      </c>
      <c r="E11" s="425">
        <v>0</v>
      </c>
      <c r="F11" s="425">
        <v>0</v>
      </c>
      <c r="G11" s="425">
        <v>-142738</v>
      </c>
      <c r="H11" s="425">
        <v>0</v>
      </c>
      <c r="I11" s="425">
        <v>-6797</v>
      </c>
      <c r="J11" s="425">
        <v>0</v>
      </c>
      <c r="K11" s="425">
        <v>0</v>
      </c>
      <c r="L11" s="425">
        <f t="shared" ref="L11:L21" si="2">SUM(E11:K11)</f>
        <v>-149535</v>
      </c>
      <c r="M11" s="425">
        <v>0</v>
      </c>
      <c r="N11" s="425">
        <f t="shared" si="1"/>
        <v>-1001277</v>
      </c>
    </row>
    <row r="12" spans="1:14" s="194" customFormat="1" ht="18" customHeight="1">
      <c r="A12" s="170" t="s">
        <v>27</v>
      </c>
      <c r="B12" s="170" t="s">
        <v>189</v>
      </c>
      <c r="C12" s="425">
        <v>-16265730</v>
      </c>
      <c r="D12" s="425">
        <v>0</v>
      </c>
      <c r="E12" s="425">
        <v>0</v>
      </c>
      <c r="F12" s="425">
        <v>0</v>
      </c>
      <c r="G12" s="425">
        <v>0</v>
      </c>
      <c r="H12" s="425">
        <v>0</v>
      </c>
      <c r="I12" s="425">
        <v>0</v>
      </c>
      <c r="J12" s="425">
        <v>0</v>
      </c>
      <c r="K12" s="425">
        <v>0</v>
      </c>
      <c r="L12" s="425">
        <f t="shared" si="2"/>
        <v>0</v>
      </c>
      <c r="M12" s="425">
        <v>0</v>
      </c>
      <c r="N12" s="425">
        <f t="shared" si="1"/>
        <v>-16265730</v>
      </c>
    </row>
    <row r="13" spans="1:14" s="194" customFormat="1" ht="18" customHeight="1">
      <c r="A13" s="170" t="s">
        <v>28</v>
      </c>
      <c r="B13" s="170" t="s">
        <v>190</v>
      </c>
      <c r="C13" s="425">
        <v>-1752871</v>
      </c>
      <c r="D13" s="425">
        <v>0</v>
      </c>
      <c r="E13" s="425">
        <v>0</v>
      </c>
      <c r="F13" s="425">
        <v>0</v>
      </c>
      <c r="G13" s="425">
        <v>0</v>
      </c>
      <c r="H13" s="425">
        <v>0</v>
      </c>
      <c r="I13" s="425">
        <v>0</v>
      </c>
      <c r="J13" s="425">
        <v>0</v>
      </c>
      <c r="K13" s="425">
        <v>0</v>
      </c>
      <c r="L13" s="425">
        <f t="shared" si="2"/>
        <v>0</v>
      </c>
      <c r="M13" s="425">
        <v>0</v>
      </c>
      <c r="N13" s="425">
        <f t="shared" si="1"/>
        <v>-1752871</v>
      </c>
    </row>
    <row r="14" spans="1:14" s="194" customFormat="1" ht="18" customHeight="1">
      <c r="A14" s="170" t="s">
        <v>29</v>
      </c>
      <c r="B14" s="170" t="s">
        <v>191</v>
      </c>
      <c r="C14" s="425">
        <v>-826948</v>
      </c>
      <c r="D14" s="425">
        <v>0</v>
      </c>
      <c r="E14" s="425">
        <v>0</v>
      </c>
      <c r="F14" s="425">
        <v>0</v>
      </c>
      <c r="G14" s="425">
        <v>0</v>
      </c>
      <c r="H14" s="425">
        <v>0</v>
      </c>
      <c r="I14" s="425">
        <v>0</v>
      </c>
      <c r="J14" s="425">
        <v>0</v>
      </c>
      <c r="K14" s="425">
        <v>0</v>
      </c>
      <c r="L14" s="425">
        <f t="shared" si="2"/>
        <v>0</v>
      </c>
      <c r="M14" s="425">
        <v>0</v>
      </c>
      <c r="N14" s="425">
        <f t="shared" si="1"/>
        <v>-826948</v>
      </c>
    </row>
    <row r="15" spans="1:14" s="194" customFormat="1" ht="18" customHeight="1">
      <c r="A15" s="170" t="s">
        <v>114</v>
      </c>
      <c r="B15" s="170" t="s">
        <v>11</v>
      </c>
      <c r="C15" s="425">
        <v>0</v>
      </c>
      <c r="D15" s="425">
        <v>0</v>
      </c>
      <c r="E15" s="425">
        <v>0</v>
      </c>
      <c r="F15" s="425">
        <v>0</v>
      </c>
      <c r="G15" s="425">
        <v>0</v>
      </c>
      <c r="H15" s="425">
        <v>0</v>
      </c>
      <c r="I15" s="425">
        <v>0</v>
      </c>
      <c r="J15" s="425">
        <v>0</v>
      </c>
      <c r="K15" s="425">
        <v>0</v>
      </c>
      <c r="L15" s="425">
        <f t="shared" si="2"/>
        <v>0</v>
      </c>
      <c r="M15" s="425">
        <v>0</v>
      </c>
      <c r="N15" s="425">
        <f t="shared" si="1"/>
        <v>0</v>
      </c>
    </row>
    <row r="16" spans="1:14" s="194" customFormat="1" ht="18" customHeight="1">
      <c r="A16" s="170" t="s">
        <v>115</v>
      </c>
      <c r="B16" s="170" t="s">
        <v>192</v>
      </c>
      <c r="C16" s="425">
        <v>-2131731</v>
      </c>
      <c r="D16" s="425">
        <v>0</v>
      </c>
      <c r="E16" s="425">
        <v>0</v>
      </c>
      <c r="F16" s="425">
        <v>0</v>
      </c>
      <c r="G16" s="425">
        <v>0</v>
      </c>
      <c r="H16" s="425">
        <v>0</v>
      </c>
      <c r="I16" s="425">
        <v>0</v>
      </c>
      <c r="J16" s="425">
        <v>0</v>
      </c>
      <c r="K16" s="425">
        <v>0</v>
      </c>
      <c r="L16" s="425">
        <f t="shared" si="2"/>
        <v>0</v>
      </c>
      <c r="M16" s="425">
        <v>0</v>
      </c>
      <c r="N16" s="425">
        <f t="shared" si="1"/>
        <v>-2131731</v>
      </c>
    </row>
    <row r="17" spans="1:14" s="194" customFormat="1" ht="18" customHeight="1">
      <c r="A17" s="170" t="s">
        <v>116</v>
      </c>
      <c r="B17" s="170" t="s">
        <v>193</v>
      </c>
      <c r="C17" s="425">
        <v>0</v>
      </c>
      <c r="D17" s="425">
        <v>0</v>
      </c>
      <c r="E17" s="425">
        <v>0</v>
      </c>
      <c r="F17" s="425">
        <v>0</v>
      </c>
      <c r="G17" s="425">
        <v>0</v>
      </c>
      <c r="H17" s="425">
        <v>0</v>
      </c>
      <c r="I17" s="425">
        <v>0</v>
      </c>
      <c r="J17" s="425">
        <v>0</v>
      </c>
      <c r="K17" s="425">
        <v>0</v>
      </c>
      <c r="L17" s="425">
        <f t="shared" si="2"/>
        <v>0</v>
      </c>
      <c r="M17" s="425">
        <v>0</v>
      </c>
      <c r="N17" s="425">
        <f t="shared" si="1"/>
        <v>0</v>
      </c>
    </row>
    <row r="18" spans="1:14" s="194" customFormat="1" ht="18" customHeight="1">
      <c r="A18" s="170" t="s">
        <v>117</v>
      </c>
      <c r="B18" s="170" t="s">
        <v>194</v>
      </c>
      <c r="C18" s="425">
        <v>-52523697</v>
      </c>
      <c r="D18" s="425">
        <v>0</v>
      </c>
      <c r="E18" s="425">
        <v>0</v>
      </c>
      <c r="F18" s="425">
        <v>0</v>
      </c>
      <c r="G18" s="425">
        <v>0</v>
      </c>
      <c r="H18" s="425">
        <v>0</v>
      </c>
      <c r="I18" s="425">
        <v>0</v>
      </c>
      <c r="J18" s="425">
        <v>0</v>
      </c>
      <c r="K18" s="425">
        <v>0</v>
      </c>
      <c r="L18" s="425">
        <f t="shared" si="2"/>
        <v>0</v>
      </c>
      <c r="M18" s="425">
        <v>0</v>
      </c>
      <c r="N18" s="425">
        <f t="shared" si="1"/>
        <v>-52523697</v>
      </c>
    </row>
    <row r="19" spans="1:14" s="194" customFormat="1" ht="18" customHeight="1">
      <c r="A19" s="170" t="s">
        <v>118</v>
      </c>
      <c r="B19" s="170" t="s">
        <v>195</v>
      </c>
      <c r="C19" s="425">
        <v>-1512768</v>
      </c>
      <c r="D19" s="425">
        <v>0</v>
      </c>
      <c r="E19" s="425">
        <v>0</v>
      </c>
      <c r="F19" s="425">
        <v>0</v>
      </c>
      <c r="G19" s="425">
        <v>0</v>
      </c>
      <c r="H19" s="425">
        <v>0</v>
      </c>
      <c r="I19" s="425">
        <v>0</v>
      </c>
      <c r="J19" s="425">
        <v>0</v>
      </c>
      <c r="K19" s="425">
        <v>0</v>
      </c>
      <c r="L19" s="425">
        <f t="shared" si="2"/>
        <v>0</v>
      </c>
      <c r="M19" s="425">
        <v>0</v>
      </c>
      <c r="N19" s="425">
        <f t="shared" si="1"/>
        <v>-1512768</v>
      </c>
    </row>
    <row r="20" spans="1:14" s="194" customFormat="1" ht="18" customHeight="1">
      <c r="A20" s="170" t="s">
        <v>119</v>
      </c>
      <c r="B20" s="170" t="s">
        <v>196</v>
      </c>
      <c r="C20" s="425">
        <v>-748764</v>
      </c>
      <c r="D20" s="425">
        <v>0</v>
      </c>
      <c r="E20" s="425">
        <v>0</v>
      </c>
      <c r="F20" s="425">
        <v>0</v>
      </c>
      <c r="G20" s="425">
        <v>0</v>
      </c>
      <c r="H20" s="425">
        <v>0</v>
      </c>
      <c r="I20" s="425">
        <v>0</v>
      </c>
      <c r="J20" s="425">
        <v>0</v>
      </c>
      <c r="K20" s="425">
        <v>0</v>
      </c>
      <c r="L20" s="425">
        <f t="shared" si="2"/>
        <v>0</v>
      </c>
      <c r="M20" s="425">
        <v>0</v>
      </c>
      <c r="N20" s="425">
        <f t="shared" si="1"/>
        <v>-748764</v>
      </c>
    </row>
    <row r="21" spans="1:14" s="194" customFormat="1" ht="18" customHeight="1">
      <c r="A21" s="170" t="s">
        <v>120</v>
      </c>
      <c r="B21" s="170" t="s">
        <v>218</v>
      </c>
      <c r="C21" s="425">
        <v>0</v>
      </c>
      <c r="D21" s="425">
        <v>0</v>
      </c>
      <c r="E21" s="425">
        <v>0</v>
      </c>
      <c r="F21" s="425">
        <v>0</v>
      </c>
      <c r="G21" s="425">
        <v>0</v>
      </c>
      <c r="H21" s="425">
        <v>0</v>
      </c>
      <c r="I21" s="425">
        <v>0</v>
      </c>
      <c r="J21" s="425">
        <v>0</v>
      </c>
      <c r="K21" s="425">
        <v>0</v>
      </c>
      <c r="L21" s="425">
        <f t="shared" si="2"/>
        <v>0</v>
      </c>
      <c r="M21" s="425">
        <v>0</v>
      </c>
      <c r="N21" s="425">
        <f t="shared" si="1"/>
        <v>0</v>
      </c>
    </row>
    <row r="22" spans="1:14" s="194" customFormat="1" ht="18" customHeight="1">
      <c r="A22" s="497" t="s">
        <v>375</v>
      </c>
      <c r="B22" s="498"/>
      <c r="C22" s="426">
        <f t="shared" ref="C22:N22" si="3">SUM(C10:C21)</f>
        <v>-106665956</v>
      </c>
      <c r="D22" s="426">
        <f t="shared" si="3"/>
        <v>0</v>
      </c>
      <c r="E22" s="426">
        <f t="shared" si="3"/>
        <v>0</v>
      </c>
      <c r="F22" s="426">
        <f t="shared" si="3"/>
        <v>0</v>
      </c>
      <c r="G22" s="426">
        <f t="shared" si="3"/>
        <v>-3270269</v>
      </c>
      <c r="H22" s="426">
        <f t="shared" si="3"/>
        <v>0</v>
      </c>
      <c r="I22" s="426">
        <f t="shared" si="3"/>
        <v>-316826</v>
      </c>
      <c r="J22" s="426">
        <f t="shared" ref="J22" si="4">SUM(J10:J21)</f>
        <v>0</v>
      </c>
      <c r="K22" s="426">
        <f t="shared" si="3"/>
        <v>0</v>
      </c>
      <c r="L22" s="426">
        <f>SUM(L10:L21)</f>
        <v>-3587095</v>
      </c>
      <c r="M22" s="426">
        <f t="shared" si="3"/>
        <v>0</v>
      </c>
      <c r="N22" s="426">
        <f t="shared" si="3"/>
        <v>-110253051</v>
      </c>
    </row>
    <row r="23" spans="1:14" s="194" customFormat="1" ht="18" customHeight="1">
      <c r="A23" s="170" t="s">
        <v>30</v>
      </c>
      <c r="B23" s="170" t="s">
        <v>14</v>
      </c>
      <c r="C23" s="425">
        <v>0</v>
      </c>
      <c r="D23" s="425">
        <v>0</v>
      </c>
      <c r="E23" s="425">
        <v>0</v>
      </c>
      <c r="F23" s="425">
        <v>0</v>
      </c>
      <c r="G23" s="425">
        <v>0</v>
      </c>
      <c r="H23" s="425">
        <v>0</v>
      </c>
      <c r="I23" s="425">
        <v>0</v>
      </c>
      <c r="J23" s="425">
        <v>0</v>
      </c>
      <c r="K23" s="425">
        <v>0</v>
      </c>
      <c r="L23" s="425">
        <f t="shared" ref="L23:L28" si="5">SUM(E23:K23)</f>
        <v>0</v>
      </c>
      <c r="M23" s="425">
        <v>0</v>
      </c>
      <c r="N23" s="425">
        <f t="shared" ref="N23:N28" si="6">SUM(C23,D23,L23,M23)</f>
        <v>0</v>
      </c>
    </row>
    <row r="24" spans="1:14" s="194" customFormat="1" ht="18" customHeight="1">
      <c r="A24" s="170" t="s">
        <v>121</v>
      </c>
      <c r="B24" s="170" t="s">
        <v>15</v>
      </c>
      <c r="C24" s="425">
        <v>0</v>
      </c>
      <c r="D24" s="425">
        <v>0</v>
      </c>
      <c r="E24" s="425">
        <v>0</v>
      </c>
      <c r="F24" s="425">
        <v>0</v>
      </c>
      <c r="G24" s="425">
        <v>0</v>
      </c>
      <c r="H24" s="425">
        <v>0</v>
      </c>
      <c r="I24" s="425">
        <v>0</v>
      </c>
      <c r="J24" s="425">
        <v>0</v>
      </c>
      <c r="K24" s="425">
        <v>0</v>
      </c>
      <c r="L24" s="425">
        <f t="shared" si="5"/>
        <v>0</v>
      </c>
      <c r="M24" s="425">
        <v>0</v>
      </c>
      <c r="N24" s="425">
        <f t="shared" si="6"/>
        <v>0</v>
      </c>
    </row>
    <row r="25" spans="1:14" s="194" customFormat="1" ht="18" customHeight="1">
      <c r="A25" s="170" t="s">
        <v>122</v>
      </c>
      <c r="B25" s="170" t="s">
        <v>16</v>
      </c>
      <c r="C25" s="425">
        <v>0</v>
      </c>
      <c r="D25" s="425">
        <v>0</v>
      </c>
      <c r="E25" s="425">
        <v>0</v>
      </c>
      <c r="F25" s="425">
        <v>0</v>
      </c>
      <c r="G25" s="425">
        <v>0</v>
      </c>
      <c r="H25" s="425">
        <v>0</v>
      </c>
      <c r="I25" s="425">
        <v>0</v>
      </c>
      <c r="J25" s="425">
        <v>0</v>
      </c>
      <c r="K25" s="425">
        <v>0</v>
      </c>
      <c r="L25" s="425">
        <f t="shared" si="5"/>
        <v>0</v>
      </c>
      <c r="M25" s="425">
        <v>0</v>
      </c>
      <c r="N25" s="425">
        <f t="shared" si="6"/>
        <v>0</v>
      </c>
    </row>
    <row r="26" spans="1:14" s="194" customFormat="1" ht="18" customHeight="1">
      <c r="A26" s="170" t="s">
        <v>104</v>
      </c>
      <c r="B26" s="170" t="s">
        <v>17</v>
      </c>
      <c r="C26" s="425">
        <v>-854</v>
      </c>
      <c r="D26" s="425">
        <v>0</v>
      </c>
      <c r="E26" s="425">
        <v>0</v>
      </c>
      <c r="F26" s="425">
        <v>0</v>
      </c>
      <c r="G26" s="425">
        <v>0</v>
      </c>
      <c r="H26" s="425">
        <v>0</v>
      </c>
      <c r="I26" s="425">
        <v>0</v>
      </c>
      <c r="J26" s="425">
        <v>0</v>
      </c>
      <c r="K26" s="425">
        <v>0</v>
      </c>
      <c r="L26" s="425">
        <f t="shared" si="5"/>
        <v>0</v>
      </c>
      <c r="M26" s="425">
        <v>0</v>
      </c>
      <c r="N26" s="425">
        <f t="shared" si="6"/>
        <v>-854</v>
      </c>
    </row>
    <row r="27" spans="1:14" s="194" customFormat="1" ht="18" customHeight="1">
      <c r="A27" s="170" t="s">
        <v>105</v>
      </c>
      <c r="B27" s="170" t="s">
        <v>158</v>
      </c>
      <c r="C27" s="425">
        <v>0</v>
      </c>
      <c r="D27" s="425">
        <v>0</v>
      </c>
      <c r="E27" s="425">
        <v>0</v>
      </c>
      <c r="F27" s="425">
        <v>0</v>
      </c>
      <c r="G27" s="425">
        <v>0</v>
      </c>
      <c r="H27" s="425">
        <v>0</v>
      </c>
      <c r="I27" s="425">
        <v>0</v>
      </c>
      <c r="J27" s="425">
        <v>0</v>
      </c>
      <c r="K27" s="425">
        <v>0</v>
      </c>
      <c r="L27" s="425">
        <f t="shared" si="5"/>
        <v>0</v>
      </c>
      <c r="M27" s="425">
        <v>0</v>
      </c>
      <c r="N27" s="425">
        <f t="shared" si="6"/>
        <v>0</v>
      </c>
    </row>
    <row r="28" spans="1:14" s="194" customFormat="1" ht="18" customHeight="1">
      <c r="A28" s="170" t="s">
        <v>123</v>
      </c>
      <c r="B28" s="170" t="s">
        <v>159</v>
      </c>
      <c r="C28" s="425">
        <v>-260997</v>
      </c>
      <c r="D28" s="425">
        <v>0</v>
      </c>
      <c r="E28" s="425">
        <v>0</v>
      </c>
      <c r="F28" s="425">
        <v>0</v>
      </c>
      <c r="G28" s="425">
        <v>0</v>
      </c>
      <c r="H28" s="425">
        <v>0</v>
      </c>
      <c r="I28" s="425">
        <v>0</v>
      </c>
      <c r="J28" s="425">
        <v>0</v>
      </c>
      <c r="K28" s="425">
        <v>0</v>
      </c>
      <c r="L28" s="425">
        <f t="shared" si="5"/>
        <v>0</v>
      </c>
      <c r="M28" s="425">
        <v>0</v>
      </c>
      <c r="N28" s="425">
        <f t="shared" si="6"/>
        <v>-260997</v>
      </c>
    </row>
    <row r="29" spans="1:14" s="194" customFormat="1" ht="18" customHeight="1">
      <c r="A29" s="497" t="s">
        <v>376</v>
      </c>
      <c r="B29" s="498"/>
      <c r="C29" s="426">
        <f>SUM(C23:C28)</f>
        <v>-261851</v>
      </c>
      <c r="D29" s="426">
        <f t="shared" ref="D29:N29" si="7">SUM(D23:D28)</f>
        <v>0</v>
      </c>
      <c r="E29" s="426">
        <f t="shared" si="7"/>
        <v>0</v>
      </c>
      <c r="F29" s="426">
        <f t="shared" si="7"/>
        <v>0</v>
      </c>
      <c r="G29" s="426">
        <f t="shared" si="7"/>
        <v>0</v>
      </c>
      <c r="H29" s="426">
        <f t="shared" si="7"/>
        <v>0</v>
      </c>
      <c r="I29" s="426">
        <f t="shared" si="7"/>
        <v>0</v>
      </c>
      <c r="J29" s="426">
        <f t="shared" ref="J29" si="8">SUM(J23:J28)</f>
        <v>0</v>
      </c>
      <c r="K29" s="426">
        <f t="shared" si="7"/>
        <v>0</v>
      </c>
      <c r="L29" s="426">
        <f t="shared" si="7"/>
        <v>0</v>
      </c>
      <c r="M29" s="426">
        <f t="shared" si="7"/>
        <v>0</v>
      </c>
      <c r="N29" s="426">
        <f t="shared" si="7"/>
        <v>-261851</v>
      </c>
    </row>
    <row r="30" spans="1:14" s="194" customFormat="1" ht="18" customHeight="1">
      <c r="A30" s="170" t="s">
        <v>106</v>
      </c>
      <c r="B30" s="170" t="s">
        <v>18</v>
      </c>
      <c r="C30" s="425">
        <v>-2913681</v>
      </c>
      <c r="D30" s="425">
        <v>0</v>
      </c>
      <c r="E30" s="425">
        <v>0</v>
      </c>
      <c r="F30" s="425">
        <v>0</v>
      </c>
      <c r="G30" s="425">
        <v>0</v>
      </c>
      <c r="H30" s="425">
        <v>0</v>
      </c>
      <c r="I30" s="425">
        <v>-177235</v>
      </c>
      <c r="J30" s="425">
        <v>0</v>
      </c>
      <c r="K30" s="425">
        <v>0</v>
      </c>
      <c r="L30" s="425">
        <f>SUM(E30:K30)</f>
        <v>-177235</v>
      </c>
      <c r="M30" s="425">
        <v>0</v>
      </c>
      <c r="N30" s="425">
        <f t="shared" ref="N30:N39" si="9">SUM(C30,D30,L30,M30)</f>
        <v>-3090916</v>
      </c>
    </row>
    <row r="31" spans="1:14" s="194" customFormat="1" ht="18" customHeight="1">
      <c r="A31" s="170" t="s">
        <v>107</v>
      </c>
      <c r="B31" s="170" t="s">
        <v>124</v>
      </c>
      <c r="C31" s="425">
        <v>0</v>
      </c>
      <c r="D31" s="425">
        <v>0</v>
      </c>
      <c r="E31" s="425">
        <v>0</v>
      </c>
      <c r="F31" s="425">
        <v>0</v>
      </c>
      <c r="G31" s="425">
        <v>0</v>
      </c>
      <c r="H31" s="425">
        <v>0</v>
      </c>
      <c r="I31" s="425">
        <v>0</v>
      </c>
      <c r="J31" s="425">
        <v>0</v>
      </c>
      <c r="K31" s="425">
        <v>0</v>
      </c>
      <c r="L31" s="425">
        <f>SUM(E31:K31)</f>
        <v>0</v>
      </c>
      <c r="M31" s="425">
        <v>0</v>
      </c>
      <c r="N31" s="425">
        <f t="shared" si="9"/>
        <v>0</v>
      </c>
    </row>
    <row r="32" spans="1:14" s="194" customFormat="1" ht="18" customHeight="1">
      <c r="A32" s="170" t="s">
        <v>108</v>
      </c>
      <c r="B32" s="160" t="s">
        <v>198</v>
      </c>
      <c r="C32" s="425">
        <v>0</v>
      </c>
      <c r="D32" s="425">
        <v>0</v>
      </c>
      <c r="E32" s="425">
        <v>0</v>
      </c>
      <c r="F32" s="425">
        <v>0</v>
      </c>
      <c r="G32" s="425">
        <v>0</v>
      </c>
      <c r="H32" s="425">
        <v>0</v>
      </c>
      <c r="I32" s="425">
        <v>0</v>
      </c>
      <c r="J32" s="425">
        <v>0</v>
      </c>
      <c r="K32" s="425">
        <v>0</v>
      </c>
      <c r="L32" s="425">
        <f>SUM(E32:K32)</f>
        <v>0</v>
      </c>
      <c r="M32" s="425">
        <v>0</v>
      </c>
      <c r="N32" s="425">
        <f t="shared" si="9"/>
        <v>0</v>
      </c>
    </row>
    <row r="33" spans="1:14" s="427" customFormat="1" ht="18" customHeight="1">
      <c r="A33" s="497" t="s">
        <v>377</v>
      </c>
      <c r="B33" s="498"/>
      <c r="C33" s="426">
        <f>SUM(C30:C32)</f>
        <v>-2913681</v>
      </c>
      <c r="D33" s="426">
        <f t="shared" ref="D33:N33" si="10">SUM(D30:D32)</f>
        <v>0</v>
      </c>
      <c r="E33" s="426">
        <f t="shared" si="10"/>
        <v>0</v>
      </c>
      <c r="F33" s="426">
        <f t="shared" si="10"/>
        <v>0</v>
      </c>
      <c r="G33" s="426">
        <f t="shared" si="10"/>
        <v>0</v>
      </c>
      <c r="H33" s="426">
        <f t="shared" si="10"/>
        <v>0</v>
      </c>
      <c r="I33" s="426">
        <f t="shared" si="10"/>
        <v>-177235</v>
      </c>
      <c r="J33" s="426">
        <f t="shared" ref="J33" si="11">SUM(J30:J32)</f>
        <v>0</v>
      </c>
      <c r="K33" s="426">
        <f t="shared" si="10"/>
        <v>0</v>
      </c>
      <c r="L33" s="426">
        <f t="shared" si="10"/>
        <v>-177235</v>
      </c>
      <c r="M33" s="426">
        <f t="shared" si="10"/>
        <v>0</v>
      </c>
      <c r="N33" s="426">
        <f t="shared" si="10"/>
        <v>-3090916</v>
      </c>
    </row>
    <row r="34" spans="1:14" s="427" customFormat="1" ht="18" customHeight="1">
      <c r="A34" s="184" t="s">
        <v>109</v>
      </c>
      <c r="B34" s="428" t="s">
        <v>19</v>
      </c>
      <c r="C34" s="425">
        <v>-2259595</v>
      </c>
      <c r="D34" s="425">
        <v>0</v>
      </c>
      <c r="E34" s="425">
        <v>0</v>
      </c>
      <c r="F34" s="425">
        <v>0</v>
      </c>
      <c r="G34" s="425">
        <v>-397465</v>
      </c>
      <c r="H34" s="425">
        <v>0</v>
      </c>
      <c r="I34" s="425">
        <v>0</v>
      </c>
      <c r="J34" s="425">
        <v>0</v>
      </c>
      <c r="K34" s="425">
        <v>0</v>
      </c>
      <c r="L34" s="425">
        <f>SUM(E34:K34)</f>
        <v>-397465</v>
      </c>
      <c r="M34" s="425">
        <v>0</v>
      </c>
      <c r="N34" s="425">
        <f t="shared" si="9"/>
        <v>-2657060</v>
      </c>
    </row>
    <row r="35" spans="1:14" s="427" customFormat="1" ht="18" customHeight="1">
      <c r="A35" s="497" t="s">
        <v>378</v>
      </c>
      <c r="B35" s="498"/>
      <c r="C35" s="426">
        <f>C34</f>
        <v>-2259595</v>
      </c>
      <c r="D35" s="426">
        <f t="shared" ref="D35:N35" si="12">D34</f>
        <v>0</v>
      </c>
      <c r="E35" s="426">
        <f t="shared" si="12"/>
        <v>0</v>
      </c>
      <c r="F35" s="426">
        <f t="shared" si="12"/>
        <v>0</v>
      </c>
      <c r="G35" s="426">
        <f t="shared" si="12"/>
        <v>-397465</v>
      </c>
      <c r="H35" s="426">
        <f t="shared" si="12"/>
        <v>0</v>
      </c>
      <c r="I35" s="426">
        <f t="shared" si="12"/>
        <v>0</v>
      </c>
      <c r="J35" s="426">
        <f t="shared" ref="J35" si="13">J34</f>
        <v>0</v>
      </c>
      <c r="K35" s="426">
        <f t="shared" si="12"/>
        <v>0</v>
      </c>
      <c r="L35" s="426">
        <f t="shared" si="12"/>
        <v>-397465</v>
      </c>
      <c r="M35" s="426">
        <f t="shared" si="12"/>
        <v>0</v>
      </c>
      <c r="N35" s="426">
        <f t="shared" si="12"/>
        <v>-2657060</v>
      </c>
    </row>
    <row r="36" spans="1:14" s="194" customFormat="1" ht="18" customHeight="1">
      <c r="A36" s="169" t="s">
        <v>110</v>
      </c>
      <c r="B36" s="172" t="s">
        <v>20</v>
      </c>
      <c r="C36" s="425">
        <v>-61065</v>
      </c>
      <c r="D36" s="425">
        <v>0</v>
      </c>
      <c r="E36" s="425">
        <v>0</v>
      </c>
      <c r="F36" s="425">
        <v>0</v>
      </c>
      <c r="G36" s="425">
        <v>-5090</v>
      </c>
      <c r="H36" s="425">
        <v>0</v>
      </c>
      <c r="I36" s="425">
        <v>-962</v>
      </c>
      <c r="J36" s="425">
        <v>0</v>
      </c>
      <c r="K36" s="425">
        <v>0</v>
      </c>
      <c r="L36" s="425">
        <f>SUM(E36:K36)</f>
        <v>-6052</v>
      </c>
      <c r="M36" s="425">
        <v>0</v>
      </c>
      <c r="N36" s="425">
        <f t="shared" si="9"/>
        <v>-67117</v>
      </c>
    </row>
    <row r="37" spans="1:14" s="194" customFormat="1" ht="18" customHeight="1">
      <c r="A37" s="169" t="s">
        <v>111</v>
      </c>
      <c r="B37" s="172" t="s">
        <v>21</v>
      </c>
      <c r="C37" s="425">
        <v>-429326</v>
      </c>
      <c r="D37" s="425">
        <v>0</v>
      </c>
      <c r="E37" s="425">
        <v>0</v>
      </c>
      <c r="F37" s="425">
        <v>0</v>
      </c>
      <c r="G37" s="425">
        <v>-36985</v>
      </c>
      <c r="H37" s="425">
        <v>0</v>
      </c>
      <c r="I37" s="425">
        <v>-7174</v>
      </c>
      <c r="J37" s="425">
        <v>0</v>
      </c>
      <c r="K37" s="425">
        <v>0</v>
      </c>
      <c r="L37" s="425">
        <f>SUM(E37:K37)</f>
        <v>-44159</v>
      </c>
      <c r="M37" s="425">
        <v>0</v>
      </c>
      <c r="N37" s="425">
        <f t="shared" si="9"/>
        <v>-473485</v>
      </c>
    </row>
    <row r="38" spans="1:14" s="194" customFormat="1" ht="18" customHeight="1">
      <c r="A38" s="169" t="s">
        <v>112</v>
      </c>
      <c r="B38" s="172" t="s">
        <v>22</v>
      </c>
      <c r="C38" s="425">
        <v>0</v>
      </c>
      <c r="D38" s="425">
        <v>0</v>
      </c>
      <c r="E38" s="425">
        <v>0</v>
      </c>
      <c r="F38" s="425">
        <v>0</v>
      </c>
      <c r="G38" s="425">
        <v>0</v>
      </c>
      <c r="H38" s="425">
        <v>0</v>
      </c>
      <c r="I38" s="425">
        <v>0</v>
      </c>
      <c r="J38" s="425">
        <v>0</v>
      </c>
      <c r="K38" s="425">
        <v>0</v>
      </c>
      <c r="L38" s="425">
        <f>SUM(E38:K38)</f>
        <v>0</v>
      </c>
      <c r="M38" s="425">
        <v>0</v>
      </c>
      <c r="N38" s="425">
        <f t="shared" si="9"/>
        <v>0</v>
      </c>
    </row>
    <row r="39" spans="1:14" s="194" customFormat="1" ht="18" customHeight="1">
      <c r="A39" s="169" t="s">
        <v>113</v>
      </c>
      <c r="B39" s="172" t="s">
        <v>23</v>
      </c>
      <c r="C39" s="425">
        <v>-315194</v>
      </c>
      <c r="D39" s="425">
        <v>0</v>
      </c>
      <c r="E39" s="425">
        <v>0</v>
      </c>
      <c r="F39" s="425">
        <v>0</v>
      </c>
      <c r="G39" s="425">
        <v>-26718</v>
      </c>
      <c r="H39" s="425">
        <v>0</v>
      </c>
      <c r="I39" s="425">
        <v>-5025</v>
      </c>
      <c r="J39" s="425">
        <v>0</v>
      </c>
      <c r="K39" s="425">
        <v>0</v>
      </c>
      <c r="L39" s="425">
        <f>SUM(E39:K39)</f>
        <v>-31743</v>
      </c>
      <c r="M39" s="425">
        <v>0</v>
      </c>
      <c r="N39" s="425">
        <f t="shared" si="9"/>
        <v>-346937</v>
      </c>
    </row>
    <row r="40" spans="1:14" s="427" customFormat="1" ht="18" customHeight="1">
      <c r="A40" s="497" t="s">
        <v>379</v>
      </c>
      <c r="B40" s="498"/>
      <c r="C40" s="426">
        <f t="shared" ref="C40:N40" si="14">SUM(C36:C39)</f>
        <v>-805585</v>
      </c>
      <c r="D40" s="426">
        <f t="shared" si="14"/>
        <v>0</v>
      </c>
      <c r="E40" s="426">
        <f t="shared" si="14"/>
        <v>0</v>
      </c>
      <c r="F40" s="426">
        <f t="shared" si="14"/>
        <v>0</v>
      </c>
      <c r="G40" s="426">
        <f t="shared" si="14"/>
        <v>-68793</v>
      </c>
      <c r="H40" s="426">
        <f t="shared" si="14"/>
        <v>0</v>
      </c>
      <c r="I40" s="426">
        <f t="shared" si="14"/>
        <v>-13161</v>
      </c>
      <c r="J40" s="426">
        <f t="shared" ref="J40" si="15">SUM(J36:J39)</f>
        <v>0</v>
      </c>
      <c r="K40" s="426">
        <f t="shared" si="14"/>
        <v>0</v>
      </c>
      <c r="L40" s="426">
        <f t="shared" si="14"/>
        <v>-81954</v>
      </c>
      <c r="M40" s="426">
        <f t="shared" si="14"/>
        <v>0</v>
      </c>
      <c r="N40" s="426">
        <f t="shared" si="14"/>
        <v>-887539</v>
      </c>
    </row>
    <row r="41" spans="1:14" s="194" customFormat="1" ht="18" customHeight="1">
      <c r="A41" s="429" t="s">
        <v>199</v>
      </c>
      <c r="B41" s="170" t="s">
        <v>125</v>
      </c>
      <c r="C41" s="425">
        <v>0</v>
      </c>
      <c r="D41" s="425">
        <v>0</v>
      </c>
      <c r="E41" s="425">
        <v>0</v>
      </c>
      <c r="F41" s="425">
        <v>0</v>
      </c>
      <c r="G41" s="425">
        <v>0</v>
      </c>
      <c r="H41" s="425">
        <v>0</v>
      </c>
      <c r="I41" s="425">
        <v>0</v>
      </c>
      <c r="J41" s="425">
        <v>0</v>
      </c>
      <c r="K41" s="425">
        <v>0</v>
      </c>
      <c r="L41" s="425">
        <f>SUM(E41:K41)</f>
        <v>0</v>
      </c>
      <c r="M41" s="425">
        <v>0</v>
      </c>
      <c r="N41" s="425">
        <f>SUM(C41,D41,L41,M41)</f>
        <v>0</v>
      </c>
    </row>
    <row r="42" spans="1:14" s="427" customFormat="1" ht="18" customHeight="1">
      <c r="A42" s="497" t="s">
        <v>380</v>
      </c>
      <c r="B42" s="498"/>
      <c r="C42" s="426">
        <f t="shared" ref="C42:N42" si="16">SUM(C41)</f>
        <v>0</v>
      </c>
      <c r="D42" s="426">
        <f t="shared" si="16"/>
        <v>0</v>
      </c>
      <c r="E42" s="426">
        <f t="shared" si="16"/>
        <v>0</v>
      </c>
      <c r="F42" s="426">
        <f t="shared" si="16"/>
        <v>0</v>
      </c>
      <c r="G42" s="426">
        <f t="shared" si="16"/>
        <v>0</v>
      </c>
      <c r="H42" s="426">
        <f t="shared" si="16"/>
        <v>0</v>
      </c>
      <c r="I42" s="426">
        <f t="shared" si="16"/>
        <v>0</v>
      </c>
      <c r="J42" s="426">
        <f t="shared" si="16"/>
        <v>0</v>
      </c>
      <c r="K42" s="426">
        <f t="shared" si="16"/>
        <v>0</v>
      </c>
      <c r="L42" s="426">
        <f t="shared" si="16"/>
        <v>0</v>
      </c>
      <c r="M42" s="426">
        <f t="shared" si="16"/>
        <v>0</v>
      </c>
      <c r="N42" s="426">
        <f t="shared" si="16"/>
        <v>0</v>
      </c>
    </row>
    <row r="43" spans="1:14" s="427" customFormat="1" ht="6.75" customHeight="1">
      <c r="A43" s="182"/>
      <c r="B43" s="182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</row>
    <row r="44" spans="1:14" s="427" customFormat="1" ht="18" customHeight="1" thickBot="1">
      <c r="A44" s="431" t="s">
        <v>381</v>
      </c>
      <c r="B44" s="431"/>
      <c r="C44" s="432">
        <f t="shared" ref="C44:N44" si="17">SUM(C40,C35,C33,C29,C22,C9,C42)</f>
        <v>-114518242</v>
      </c>
      <c r="D44" s="432">
        <f t="shared" si="17"/>
        <v>0</v>
      </c>
      <c r="E44" s="432">
        <f t="shared" si="17"/>
        <v>0</v>
      </c>
      <c r="F44" s="432">
        <f t="shared" si="17"/>
        <v>0</v>
      </c>
      <c r="G44" s="432">
        <f t="shared" si="17"/>
        <v>-3738820</v>
      </c>
      <c r="H44" s="432">
        <f t="shared" si="17"/>
        <v>0</v>
      </c>
      <c r="I44" s="432">
        <f t="shared" si="17"/>
        <v>-519254</v>
      </c>
      <c r="J44" s="432">
        <f t="shared" si="17"/>
        <v>0</v>
      </c>
      <c r="K44" s="432">
        <f t="shared" si="17"/>
        <v>0</v>
      </c>
      <c r="L44" s="432">
        <f t="shared" si="17"/>
        <v>-4258074</v>
      </c>
      <c r="M44" s="432">
        <f t="shared" si="17"/>
        <v>0</v>
      </c>
      <c r="N44" s="432">
        <f t="shared" si="17"/>
        <v>-118776316</v>
      </c>
    </row>
    <row r="45" spans="1:14" ht="16" thickTop="1">
      <c r="A45" s="433" t="s">
        <v>148</v>
      </c>
      <c r="B45" s="416"/>
    </row>
    <row r="46" spans="1:14">
      <c r="A46" s="416"/>
      <c r="B46" s="416"/>
    </row>
    <row r="47" spans="1:14">
      <c r="A47" s="416"/>
      <c r="B47" s="416"/>
    </row>
    <row r="48" spans="1:14">
      <c r="A48" s="416"/>
      <c r="B48" s="416"/>
    </row>
    <row r="49" spans="1:13">
      <c r="A49" s="416"/>
      <c r="B49" s="416"/>
    </row>
    <row r="50" spans="1:13">
      <c r="A50" s="416"/>
      <c r="B50" s="416"/>
    </row>
    <row r="51" spans="1:13">
      <c r="A51" s="416"/>
      <c r="B51" s="416"/>
    </row>
    <row r="52" spans="1:13">
      <c r="A52" s="416"/>
      <c r="B52" s="416"/>
    </row>
    <row r="57" spans="1:13">
      <c r="M57" s="228"/>
    </row>
  </sheetData>
  <mergeCells count="8">
    <mergeCell ref="E5:L5"/>
    <mergeCell ref="A9:B9"/>
    <mergeCell ref="A35:B35"/>
    <mergeCell ref="A42:B42"/>
    <mergeCell ref="A40:B40"/>
    <mergeCell ref="A22:B22"/>
    <mergeCell ref="A33:B33"/>
    <mergeCell ref="A29:B29"/>
  </mergeCells>
  <phoneticPr fontId="19" type="noConversion"/>
  <printOptions horizontalCentered="1"/>
  <pageMargins left="0.19" right="0.17" top="0.5" bottom="0.61" header="0.5" footer="0.39"/>
  <pageSetup scale="5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32"/>
  <sheetViews>
    <sheetView topLeftCell="A13" zoomScale="85" zoomScaleNormal="85" zoomScaleSheetLayoutView="85" workbookViewId="0">
      <selection activeCell="R23" sqref="R23"/>
    </sheetView>
  </sheetViews>
  <sheetFormatPr defaultColWidth="9.1796875" defaultRowHeight="15.5"/>
  <cols>
    <col min="1" max="1" width="76.1796875" style="107" bestFit="1" customWidth="1"/>
    <col min="2" max="2" width="11.26953125" style="107" hidden="1" customWidth="1"/>
    <col min="3" max="3" width="11.81640625" style="107" hidden="1" customWidth="1"/>
    <col min="4" max="4" width="12.1796875" style="107" hidden="1" customWidth="1"/>
    <col min="5" max="5" width="12.1796875" style="107" customWidth="1"/>
    <col min="6" max="7" width="11.81640625" style="107" hidden="1" customWidth="1"/>
    <col min="8" max="8" width="12.453125" style="107" hidden="1" customWidth="1"/>
    <col min="9" max="9" width="12.1796875" style="107" hidden="1" customWidth="1"/>
    <col min="10" max="10" width="12.54296875" style="107" hidden="1" customWidth="1"/>
    <col min="11" max="11" width="12.1796875" style="107" hidden="1" customWidth="1"/>
    <col min="12" max="12" width="11.453125" style="107" hidden="1" customWidth="1"/>
    <col min="13" max="13" width="12.453125" style="107" hidden="1" customWidth="1"/>
    <col min="14" max="14" width="16.7265625" style="107" customWidth="1"/>
    <col min="15" max="15" width="30.7265625" style="107" customWidth="1"/>
    <col min="16" max="17" width="11" style="107" customWidth="1"/>
    <col min="18" max="18" width="30.7265625" style="107" customWidth="1"/>
    <col min="19" max="253" width="9.1796875" style="107"/>
    <col min="254" max="254" width="56.1796875" style="107" customWidth="1"/>
    <col min="255" max="255" width="9.54296875" style="107" customWidth="1"/>
    <col min="256" max="266" width="0" style="107" hidden="1" customWidth="1"/>
    <col min="267" max="267" width="14.7265625" style="107" bestFit="1" customWidth="1"/>
    <col min="268" max="273" width="0" style="107" hidden="1" customWidth="1"/>
    <col min="274" max="274" width="30.7265625" style="107" customWidth="1"/>
    <col min="275" max="509" width="9.1796875" style="107"/>
    <col min="510" max="510" width="56.1796875" style="107" customWidth="1"/>
    <col min="511" max="511" width="9.54296875" style="107" customWidth="1"/>
    <col min="512" max="522" width="0" style="107" hidden="1" customWidth="1"/>
    <col min="523" max="523" width="14.7265625" style="107" bestFit="1" customWidth="1"/>
    <col min="524" max="529" width="0" style="107" hidden="1" customWidth="1"/>
    <col min="530" max="530" width="30.7265625" style="107" customWidth="1"/>
    <col min="531" max="765" width="9.1796875" style="107"/>
    <col min="766" max="766" width="56.1796875" style="107" customWidth="1"/>
    <col min="767" max="767" width="9.54296875" style="107" customWidth="1"/>
    <col min="768" max="778" width="0" style="107" hidden="1" customWidth="1"/>
    <col min="779" max="779" width="14.7265625" style="107" bestFit="1" customWidth="1"/>
    <col min="780" max="785" width="0" style="107" hidden="1" customWidth="1"/>
    <col min="786" max="786" width="30.7265625" style="107" customWidth="1"/>
    <col min="787" max="1021" width="9.1796875" style="107"/>
    <col min="1022" max="1022" width="56.1796875" style="107" customWidth="1"/>
    <col min="1023" max="1023" width="9.54296875" style="107" customWidth="1"/>
    <col min="1024" max="1034" width="0" style="107" hidden="1" customWidth="1"/>
    <col min="1035" max="1035" width="14.7265625" style="107" bestFit="1" customWidth="1"/>
    <col min="1036" max="1041" width="0" style="107" hidden="1" customWidth="1"/>
    <col min="1042" max="1042" width="30.7265625" style="107" customWidth="1"/>
    <col min="1043" max="1277" width="9.1796875" style="107"/>
    <col min="1278" max="1278" width="56.1796875" style="107" customWidth="1"/>
    <col min="1279" max="1279" width="9.54296875" style="107" customWidth="1"/>
    <col min="1280" max="1290" width="0" style="107" hidden="1" customWidth="1"/>
    <col min="1291" max="1291" width="14.7265625" style="107" bestFit="1" customWidth="1"/>
    <col min="1292" max="1297" width="0" style="107" hidden="1" customWidth="1"/>
    <col min="1298" max="1298" width="30.7265625" style="107" customWidth="1"/>
    <col min="1299" max="1533" width="9.1796875" style="107"/>
    <col min="1534" max="1534" width="56.1796875" style="107" customWidth="1"/>
    <col min="1535" max="1535" width="9.54296875" style="107" customWidth="1"/>
    <col min="1536" max="1546" width="0" style="107" hidden="1" customWidth="1"/>
    <col min="1547" max="1547" width="14.7265625" style="107" bestFit="1" customWidth="1"/>
    <col min="1548" max="1553" width="0" style="107" hidden="1" customWidth="1"/>
    <col min="1554" max="1554" width="30.7265625" style="107" customWidth="1"/>
    <col min="1555" max="1789" width="9.1796875" style="107"/>
    <col min="1790" max="1790" width="56.1796875" style="107" customWidth="1"/>
    <col min="1791" max="1791" width="9.54296875" style="107" customWidth="1"/>
    <col min="1792" max="1802" width="0" style="107" hidden="1" customWidth="1"/>
    <col min="1803" max="1803" width="14.7265625" style="107" bestFit="1" customWidth="1"/>
    <col min="1804" max="1809" width="0" style="107" hidden="1" customWidth="1"/>
    <col min="1810" max="1810" width="30.7265625" style="107" customWidth="1"/>
    <col min="1811" max="2045" width="9.1796875" style="107"/>
    <col min="2046" max="2046" width="56.1796875" style="107" customWidth="1"/>
    <col min="2047" max="2047" width="9.54296875" style="107" customWidth="1"/>
    <col min="2048" max="2058" width="0" style="107" hidden="1" customWidth="1"/>
    <col min="2059" max="2059" width="14.7265625" style="107" bestFit="1" customWidth="1"/>
    <col min="2060" max="2065" width="0" style="107" hidden="1" customWidth="1"/>
    <col min="2066" max="2066" width="30.7265625" style="107" customWidth="1"/>
    <col min="2067" max="2301" width="9.1796875" style="107"/>
    <col min="2302" max="2302" width="56.1796875" style="107" customWidth="1"/>
    <col min="2303" max="2303" width="9.54296875" style="107" customWidth="1"/>
    <col min="2304" max="2314" width="0" style="107" hidden="1" customWidth="1"/>
    <col min="2315" max="2315" width="14.7265625" style="107" bestFit="1" customWidth="1"/>
    <col min="2316" max="2321" width="0" style="107" hidden="1" customWidth="1"/>
    <col min="2322" max="2322" width="30.7265625" style="107" customWidth="1"/>
    <col min="2323" max="2557" width="9.1796875" style="107"/>
    <col min="2558" max="2558" width="56.1796875" style="107" customWidth="1"/>
    <col min="2559" max="2559" width="9.54296875" style="107" customWidth="1"/>
    <col min="2560" max="2570" width="0" style="107" hidden="1" customWidth="1"/>
    <col min="2571" max="2571" width="14.7265625" style="107" bestFit="1" customWidth="1"/>
    <col min="2572" max="2577" width="0" style="107" hidden="1" customWidth="1"/>
    <col min="2578" max="2578" width="30.7265625" style="107" customWidth="1"/>
    <col min="2579" max="2813" width="9.1796875" style="107"/>
    <col min="2814" max="2814" width="56.1796875" style="107" customWidth="1"/>
    <col min="2815" max="2815" width="9.54296875" style="107" customWidth="1"/>
    <col min="2816" max="2826" width="0" style="107" hidden="1" customWidth="1"/>
    <col min="2827" max="2827" width="14.7265625" style="107" bestFit="1" customWidth="1"/>
    <col min="2828" max="2833" width="0" style="107" hidden="1" customWidth="1"/>
    <col min="2834" max="2834" width="30.7265625" style="107" customWidth="1"/>
    <col min="2835" max="3069" width="9.1796875" style="107"/>
    <col min="3070" max="3070" width="56.1796875" style="107" customWidth="1"/>
    <col min="3071" max="3071" width="9.54296875" style="107" customWidth="1"/>
    <col min="3072" max="3082" width="0" style="107" hidden="1" customWidth="1"/>
    <col min="3083" max="3083" width="14.7265625" style="107" bestFit="1" customWidth="1"/>
    <col min="3084" max="3089" width="0" style="107" hidden="1" customWidth="1"/>
    <col min="3090" max="3090" width="30.7265625" style="107" customWidth="1"/>
    <col min="3091" max="3325" width="9.1796875" style="107"/>
    <col min="3326" max="3326" width="56.1796875" style="107" customWidth="1"/>
    <col min="3327" max="3327" width="9.54296875" style="107" customWidth="1"/>
    <col min="3328" max="3338" width="0" style="107" hidden="1" customWidth="1"/>
    <col min="3339" max="3339" width="14.7265625" style="107" bestFit="1" customWidth="1"/>
    <col min="3340" max="3345" width="0" style="107" hidden="1" customWidth="1"/>
    <col min="3346" max="3346" width="30.7265625" style="107" customWidth="1"/>
    <col min="3347" max="3581" width="9.1796875" style="107"/>
    <col min="3582" max="3582" width="56.1796875" style="107" customWidth="1"/>
    <col min="3583" max="3583" width="9.54296875" style="107" customWidth="1"/>
    <col min="3584" max="3594" width="0" style="107" hidden="1" customWidth="1"/>
    <col min="3595" max="3595" width="14.7265625" style="107" bestFit="1" customWidth="1"/>
    <col min="3596" max="3601" width="0" style="107" hidden="1" customWidth="1"/>
    <col min="3602" max="3602" width="30.7265625" style="107" customWidth="1"/>
    <col min="3603" max="3837" width="9.1796875" style="107"/>
    <col min="3838" max="3838" width="56.1796875" style="107" customWidth="1"/>
    <col min="3839" max="3839" width="9.54296875" style="107" customWidth="1"/>
    <col min="3840" max="3850" width="0" style="107" hidden="1" customWidth="1"/>
    <col min="3851" max="3851" width="14.7265625" style="107" bestFit="1" customWidth="1"/>
    <col min="3852" max="3857" width="0" style="107" hidden="1" customWidth="1"/>
    <col min="3858" max="3858" width="30.7265625" style="107" customWidth="1"/>
    <col min="3859" max="4093" width="9.1796875" style="107"/>
    <col min="4094" max="4094" width="56.1796875" style="107" customWidth="1"/>
    <col min="4095" max="4095" width="9.54296875" style="107" customWidth="1"/>
    <col min="4096" max="4106" width="0" style="107" hidden="1" customWidth="1"/>
    <col min="4107" max="4107" width="14.7265625" style="107" bestFit="1" customWidth="1"/>
    <col min="4108" max="4113" width="0" style="107" hidden="1" customWidth="1"/>
    <col min="4114" max="4114" width="30.7265625" style="107" customWidth="1"/>
    <col min="4115" max="4349" width="9.1796875" style="107"/>
    <col min="4350" max="4350" width="56.1796875" style="107" customWidth="1"/>
    <col min="4351" max="4351" width="9.54296875" style="107" customWidth="1"/>
    <col min="4352" max="4362" width="0" style="107" hidden="1" customWidth="1"/>
    <col min="4363" max="4363" width="14.7265625" style="107" bestFit="1" customWidth="1"/>
    <col min="4364" max="4369" width="0" style="107" hidden="1" customWidth="1"/>
    <col min="4370" max="4370" width="30.7265625" style="107" customWidth="1"/>
    <col min="4371" max="4605" width="9.1796875" style="107"/>
    <col min="4606" max="4606" width="56.1796875" style="107" customWidth="1"/>
    <col min="4607" max="4607" width="9.54296875" style="107" customWidth="1"/>
    <col min="4608" max="4618" width="0" style="107" hidden="1" customWidth="1"/>
    <col min="4619" max="4619" width="14.7265625" style="107" bestFit="1" customWidth="1"/>
    <col min="4620" max="4625" width="0" style="107" hidden="1" customWidth="1"/>
    <col min="4626" max="4626" width="30.7265625" style="107" customWidth="1"/>
    <col min="4627" max="4861" width="9.1796875" style="107"/>
    <col min="4862" max="4862" width="56.1796875" style="107" customWidth="1"/>
    <col min="4863" max="4863" width="9.54296875" style="107" customWidth="1"/>
    <col min="4864" max="4874" width="0" style="107" hidden="1" customWidth="1"/>
    <col min="4875" max="4875" width="14.7265625" style="107" bestFit="1" customWidth="1"/>
    <col min="4876" max="4881" width="0" style="107" hidden="1" customWidth="1"/>
    <col min="4882" max="4882" width="30.7265625" style="107" customWidth="1"/>
    <col min="4883" max="5117" width="9.1796875" style="107"/>
    <col min="5118" max="5118" width="56.1796875" style="107" customWidth="1"/>
    <col min="5119" max="5119" width="9.54296875" style="107" customWidth="1"/>
    <col min="5120" max="5130" width="0" style="107" hidden="1" customWidth="1"/>
    <col min="5131" max="5131" width="14.7265625" style="107" bestFit="1" customWidth="1"/>
    <col min="5132" max="5137" width="0" style="107" hidden="1" customWidth="1"/>
    <col min="5138" max="5138" width="30.7265625" style="107" customWidth="1"/>
    <col min="5139" max="5373" width="9.1796875" style="107"/>
    <col min="5374" max="5374" width="56.1796875" style="107" customWidth="1"/>
    <col min="5375" max="5375" width="9.54296875" style="107" customWidth="1"/>
    <col min="5376" max="5386" width="0" style="107" hidden="1" customWidth="1"/>
    <col min="5387" max="5387" width="14.7265625" style="107" bestFit="1" customWidth="1"/>
    <col min="5388" max="5393" width="0" style="107" hidden="1" customWidth="1"/>
    <col min="5394" max="5394" width="30.7265625" style="107" customWidth="1"/>
    <col min="5395" max="5629" width="9.1796875" style="107"/>
    <col min="5630" max="5630" width="56.1796875" style="107" customWidth="1"/>
    <col min="5631" max="5631" width="9.54296875" style="107" customWidth="1"/>
    <col min="5632" max="5642" width="0" style="107" hidden="1" customWidth="1"/>
    <col min="5643" max="5643" width="14.7265625" style="107" bestFit="1" customWidth="1"/>
    <col min="5644" max="5649" width="0" style="107" hidden="1" customWidth="1"/>
    <col min="5650" max="5650" width="30.7265625" style="107" customWidth="1"/>
    <col min="5651" max="5885" width="9.1796875" style="107"/>
    <col min="5886" max="5886" width="56.1796875" style="107" customWidth="1"/>
    <col min="5887" max="5887" width="9.54296875" style="107" customWidth="1"/>
    <col min="5888" max="5898" width="0" style="107" hidden="1" customWidth="1"/>
    <col min="5899" max="5899" width="14.7265625" style="107" bestFit="1" customWidth="1"/>
    <col min="5900" max="5905" width="0" style="107" hidden="1" customWidth="1"/>
    <col min="5906" max="5906" width="30.7265625" style="107" customWidth="1"/>
    <col min="5907" max="6141" width="9.1796875" style="107"/>
    <col min="6142" max="6142" width="56.1796875" style="107" customWidth="1"/>
    <col min="6143" max="6143" width="9.54296875" style="107" customWidth="1"/>
    <col min="6144" max="6154" width="0" style="107" hidden="1" customWidth="1"/>
    <col min="6155" max="6155" width="14.7265625" style="107" bestFit="1" customWidth="1"/>
    <col min="6156" max="6161" width="0" style="107" hidden="1" customWidth="1"/>
    <col min="6162" max="6162" width="30.7265625" style="107" customWidth="1"/>
    <col min="6163" max="6397" width="9.1796875" style="107"/>
    <col min="6398" max="6398" width="56.1796875" style="107" customWidth="1"/>
    <col min="6399" max="6399" width="9.54296875" style="107" customWidth="1"/>
    <col min="6400" max="6410" width="0" style="107" hidden="1" customWidth="1"/>
    <col min="6411" max="6411" width="14.7265625" style="107" bestFit="1" customWidth="1"/>
    <col min="6412" max="6417" width="0" style="107" hidden="1" customWidth="1"/>
    <col min="6418" max="6418" width="30.7265625" style="107" customWidth="1"/>
    <col min="6419" max="6653" width="9.1796875" style="107"/>
    <col min="6654" max="6654" width="56.1796875" style="107" customWidth="1"/>
    <col min="6655" max="6655" width="9.54296875" style="107" customWidth="1"/>
    <col min="6656" max="6666" width="0" style="107" hidden="1" customWidth="1"/>
    <col min="6667" max="6667" width="14.7265625" style="107" bestFit="1" customWidth="1"/>
    <col min="6668" max="6673" width="0" style="107" hidden="1" customWidth="1"/>
    <col min="6674" max="6674" width="30.7265625" style="107" customWidth="1"/>
    <col min="6675" max="6909" width="9.1796875" style="107"/>
    <col min="6910" max="6910" width="56.1796875" style="107" customWidth="1"/>
    <col min="6911" max="6911" width="9.54296875" style="107" customWidth="1"/>
    <col min="6912" max="6922" width="0" style="107" hidden="1" customWidth="1"/>
    <col min="6923" max="6923" width="14.7265625" style="107" bestFit="1" customWidth="1"/>
    <col min="6924" max="6929" width="0" style="107" hidden="1" customWidth="1"/>
    <col min="6930" max="6930" width="30.7265625" style="107" customWidth="1"/>
    <col min="6931" max="7165" width="9.1796875" style="107"/>
    <col min="7166" max="7166" width="56.1796875" style="107" customWidth="1"/>
    <col min="7167" max="7167" width="9.54296875" style="107" customWidth="1"/>
    <col min="7168" max="7178" width="0" style="107" hidden="1" customWidth="1"/>
    <col min="7179" max="7179" width="14.7265625" style="107" bestFit="1" customWidth="1"/>
    <col min="7180" max="7185" width="0" style="107" hidden="1" customWidth="1"/>
    <col min="7186" max="7186" width="30.7265625" style="107" customWidth="1"/>
    <col min="7187" max="7421" width="9.1796875" style="107"/>
    <col min="7422" max="7422" width="56.1796875" style="107" customWidth="1"/>
    <col min="7423" max="7423" width="9.54296875" style="107" customWidth="1"/>
    <col min="7424" max="7434" width="0" style="107" hidden="1" customWidth="1"/>
    <col min="7435" max="7435" width="14.7265625" style="107" bestFit="1" customWidth="1"/>
    <col min="7436" max="7441" width="0" style="107" hidden="1" customWidth="1"/>
    <col min="7442" max="7442" width="30.7265625" style="107" customWidth="1"/>
    <col min="7443" max="7677" width="9.1796875" style="107"/>
    <col min="7678" max="7678" width="56.1796875" style="107" customWidth="1"/>
    <col min="7679" max="7679" width="9.54296875" style="107" customWidth="1"/>
    <col min="7680" max="7690" width="0" style="107" hidden="1" customWidth="1"/>
    <col min="7691" max="7691" width="14.7265625" style="107" bestFit="1" customWidth="1"/>
    <col min="7692" max="7697" width="0" style="107" hidden="1" customWidth="1"/>
    <col min="7698" max="7698" width="30.7265625" style="107" customWidth="1"/>
    <col min="7699" max="7933" width="9.1796875" style="107"/>
    <col min="7934" max="7934" width="56.1796875" style="107" customWidth="1"/>
    <col min="7935" max="7935" width="9.54296875" style="107" customWidth="1"/>
    <col min="7936" max="7946" width="0" style="107" hidden="1" customWidth="1"/>
    <col min="7947" max="7947" width="14.7265625" style="107" bestFit="1" customWidth="1"/>
    <col min="7948" max="7953" width="0" style="107" hidden="1" customWidth="1"/>
    <col min="7954" max="7954" width="30.7265625" style="107" customWidth="1"/>
    <col min="7955" max="8189" width="9.1796875" style="107"/>
    <col min="8190" max="8190" width="56.1796875" style="107" customWidth="1"/>
    <col min="8191" max="8191" width="9.54296875" style="107" customWidth="1"/>
    <col min="8192" max="8202" width="0" style="107" hidden="1" customWidth="1"/>
    <col min="8203" max="8203" width="14.7265625" style="107" bestFit="1" customWidth="1"/>
    <col min="8204" max="8209" width="0" style="107" hidden="1" customWidth="1"/>
    <col min="8210" max="8210" width="30.7265625" style="107" customWidth="1"/>
    <col min="8211" max="8445" width="9.1796875" style="107"/>
    <col min="8446" max="8446" width="56.1796875" style="107" customWidth="1"/>
    <col min="8447" max="8447" width="9.54296875" style="107" customWidth="1"/>
    <col min="8448" max="8458" width="0" style="107" hidden="1" customWidth="1"/>
    <col min="8459" max="8459" width="14.7265625" style="107" bestFit="1" customWidth="1"/>
    <col min="8460" max="8465" width="0" style="107" hidden="1" customWidth="1"/>
    <col min="8466" max="8466" width="30.7265625" style="107" customWidth="1"/>
    <col min="8467" max="8701" width="9.1796875" style="107"/>
    <col min="8702" max="8702" width="56.1796875" style="107" customWidth="1"/>
    <col min="8703" max="8703" width="9.54296875" style="107" customWidth="1"/>
    <col min="8704" max="8714" width="0" style="107" hidden="1" customWidth="1"/>
    <col min="8715" max="8715" width="14.7265625" style="107" bestFit="1" customWidth="1"/>
    <col min="8716" max="8721" width="0" style="107" hidden="1" customWidth="1"/>
    <col min="8722" max="8722" width="30.7265625" style="107" customWidth="1"/>
    <col min="8723" max="8957" width="9.1796875" style="107"/>
    <col min="8958" max="8958" width="56.1796875" style="107" customWidth="1"/>
    <col min="8959" max="8959" width="9.54296875" style="107" customWidth="1"/>
    <col min="8960" max="8970" width="0" style="107" hidden="1" customWidth="1"/>
    <col min="8971" max="8971" width="14.7265625" style="107" bestFit="1" customWidth="1"/>
    <col min="8972" max="8977" width="0" style="107" hidden="1" customWidth="1"/>
    <col min="8978" max="8978" width="30.7265625" style="107" customWidth="1"/>
    <col min="8979" max="9213" width="9.1796875" style="107"/>
    <col min="9214" max="9214" width="56.1796875" style="107" customWidth="1"/>
    <col min="9215" max="9215" width="9.54296875" style="107" customWidth="1"/>
    <col min="9216" max="9226" width="0" style="107" hidden="1" customWidth="1"/>
    <col min="9227" max="9227" width="14.7265625" style="107" bestFit="1" customWidth="1"/>
    <col min="9228" max="9233" width="0" style="107" hidden="1" customWidth="1"/>
    <col min="9234" max="9234" width="30.7265625" style="107" customWidth="1"/>
    <col min="9235" max="9469" width="9.1796875" style="107"/>
    <col min="9470" max="9470" width="56.1796875" style="107" customWidth="1"/>
    <col min="9471" max="9471" width="9.54296875" style="107" customWidth="1"/>
    <col min="9472" max="9482" width="0" style="107" hidden="1" customWidth="1"/>
    <col min="9483" max="9483" width="14.7265625" style="107" bestFit="1" customWidth="1"/>
    <col min="9484" max="9489" width="0" style="107" hidden="1" customWidth="1"/>
    <col min="9490" max="9490" width="30.7265625" style="107" customWidth="1"/>
    <col min="9491" max="9725" width="9.1796875" style="107"/>
    <col min="9726" max="9726" width="56.1796875" style="107" customWidth="1"/>
    <col min="9727" max="9727" width="9.54296875" style="107" customWidth="1"/>
    <col min="9728" max="9738" width="0" style="107" hidden="1" customWidth="1"/>
    <col min="9739" max="9739" width="14.7265625" style="107" bestFit="1" customWidth="1"/>
    <col min="9740" max="9745" width="0" style="107" hidden="1" customWidth="1"/>
    <col min="9746" max="9746" width="30.7265625" style="107" customWidth="1"/>
    <col min="9747" max="9981" width="9.1796875" style="107"/>
    <col min="9982" max="9982" width="56.1796875" style="107" customWidth="1"/>
    <col min="9983" max="9983" width="9.54296875" style="107" customWidth="1"/>
    <col min="9984" max="9994" width="0" style="107" hidden="1" customWidth="1"/>
    <col min="9995" max="9995" width="14.7265625" style="107" bestFit="1" customWidth="1"/>
    <col min="9996" max="10001" width="0" style="107" hidden="1" customWidth="1"/>
    <col min="10002" max="10002" width="30.7265625" style="107" customWidth="1"/>
    <col min="10003" max="10237" width="9.1796875" style="107"/>
    <col min="10238" max="10238" width="56.1796875" style="107" customWidth="1"/>
    <col min="10239" max="10239" width="9.54296875" style="107" customWidth="1"/>
    <col min="10240" max="10250" width="0" style="107" hidden="1" customWidth="1"/>
    <col min="10251" max="10251" width="14.7265625" style="107" bestFit="1" customWidth="1"/>
    <col min="10252" max="10257" width="0" style="107" hidden="1" customWidth="1"/>
    <col min="10258" max="10258" width="30.7265625" style="107" customWidth="1"/>
    <col min="10259" max="10493" width="9.1796875" style="107"/>
    <col min="10494" max="10494" width="56.1796875" style="107" customWidth="1"/>
    <col min="10495" max="10495" width="9.54296875" style="107" customWidth="1"/>
    <col min="10496" max="10506" width="0" style="107" hidden="1" customWidth="1"/>
    <col min="10507" max="10507" width="14.7265625" style="107" bestFit="1" customWidth="1"/>
    <col min="10508" max="10513" width="0" style="107" hidden="1" customWidth="1"/>
    <col min="10514" max="10514" width="30.7265625" style="107" customWidth="1"/>
    <col min="10515" max="10749" width="9.1796875" style="107"/>
    <col min="10750" max="10750" width="56.1796875" style="107" customWidth="1"/>
    <col min="10751" max="10751" width="9.54296875" style="107" customWidth="1"/>
    <col min="10752" max="10762" width="0" style="107" hidden="1" customWidth="1"/>
    <col min="10763" max="10763" width="14.7265625" style="107" bestFit="1" customWidth="1"/>
    <col min="10764" max="10769" width="0" style="107" hidden="1" customWidth="1"/>
    <col min="10770" max="10770" width="30.7265625" style="107" customWidth="1"/>
    <col min="10771" max="11005" width="9.1796875" style="107"/>
    <col min="11006" max="11006" width="56.1796875" style="107" customWidth="1"/>
    <col min="11007" max="11007" width="9.54296875" style="107" customWidth="1"/>
    <col min="11008" max="11018" width="0" style="107" hidden="1" customWidth="1"/>
    <col min="11019" max="11019" width="14.7265625" style="107" bestFit="1" customWidth="1"/>
    <col min="11020" max="11025" width="0" style="107" hidden="1" customWidth="1"/>
    <col min="11026" max="11026" width="30.7265625" style="107" customWidth="1"/>
    <col min="11027" max="11261" width="9.1796875" style="107"/>
    <col min="11262" max="11262" width="56.1796875" style="107" customWidth="1"/>
    <col min="11263" max="11263" width="9.54296875" style="107" customWidth="1"/>
    <col min="11264" max="11274" width="0" style="107" hidden="1" customWidth="1"/>
    <col min="11275" max="11275" width="14.7265625" style="107" bestFit="1" customWidth="1"/>
    <col min="11276" max="11281" width="0" style="107" hidden="1" customWidth="1"/>
    <col min="11282" max="11282" width="30.7265625" style="107" customWidth="1"/>
    <col min="11283" max="11517" width="9.1796875" style="107"/>
    <col min="11518" max="11518" width="56.1796875" style="107" customWidth="1"/>
    <col min="11519" max="11519" width="9.54296875" style="107" customWidth="1"/>
    <col min="11520" max="11530" width="0" style="107" hidden="1" customWidth="1"/>
    <col min="11531" max="11531" width="14.7265625" style="107" bestFit="1" customWidth="1"/>
    <col min="11532" max="11537" width="0" style="107" hidden="1" customWidth="1"/>
    <col min="11538" max="11538" width="30.7265625" style="107" customWidth="1"/>
    <col min="11539" max="11773" width="9.1796875" style="107"/>
    <col min="11774" max="11774" width="56.1796875" style="107" customWidth="1"/>
    <col min="11775" max="11775" width="9.54296875" style="107" customWidth="1"/>
    <col min="11776" max="11786" width="0" style="107" hidden="1" customWidth="1"/>
    <col min="11787" max="11787" width="14.7265625" style="107" bestFit="1" customWidth="1"/>
    <col min="11788" max="11793" width="0" style="107" hidden="1" customWidth="1"/>
    <col min="11794" max="11794" width="30.7265625" style="107" customWidth="1"/>
    <col min="11795" max="12029" width="9.1796875" style="107"/>
    <col min="12030" max="12030" width="56.1796875" style="107" customWidth="1"/>
    <col min="12031" max="12031" width="9.54296875" style="107" customWidth="1"/>
    <col min="12032" max="12042" width="0" style="107" hidden="1" customWidth="1"/>
    <col min="12043" max="12043" width="14.7265625" style="107" bestFit="1" customWidth="1"/>
    <col min="12044" max="12049" width="0" style="107" hidden="1" customWidth="1"/>
    <col min="12050" max="12050" width="30.7265625" style="107" customWidth="1"/>
    <col min="12051" max="12285" width="9.1796875" style="107"/>
    <col min="12286" max="12286" width="56.1796875" style="107" customWidth="1"/>
    <col min="12287" max="12287" width="9.54296875" style="107" customWidth="1"/>
    <col min="12288" max="12298" width="0" style="107" hidden="1" customWidth="1"/>
    <col min="12299" max="12299" width="14.7265625" style="107" bestFit="1" customWidth="1"/>
    <col min="12300" max="12305" width="0" style="107" hidden="1" customWidth="1"/>
    <col min="12306" max="12306" width="30.7265625" style="107" customWidth="1"/>
    <col min="12307" max="12541" width="9.1796875" style="107"/>
    <col min="12542" max="12542" width="56.1796875" style="107" customWidth="1"/>
    <col min="12543" max="12543" width="9.54296875" style="107" customWidth="1"/>
    <col min="12544" max="12554" width="0" style="107" hidden="1" customWidth="1"/>
    <col min="12555" max="12555" width="14.7265625" style="107" bestFit="1" customWidth="1"/>
    <col min="12556" max="12561" width="0" style="107" hidden="1" customWidth="1"/>
    <col min="12562" max="12562" width="30.7265625" style="107" customWidth="1"/>
    <col min="12563" max="12797" width="9.1796875" style="107"/>
    <col min="12798" max="12798" width="56.1796875" style="107" customWidth="1"/>
    <col min="12799" max="12799" width="9.54296875" style="107" customWidth="1"/>
    <col min="12800" max="12810" width="0" style="107" hidden="1" customWidth="1"/>
    <col min="12811" max="12811" width="14.7265625" style="107" bestFit="1" customWidth="1"/>
    <col min="12812" max="12817" width="0" style="107" hidden="1" customWidth="1"/>
    <col min="12818" max="12818" width="30.7265625" style="107" customWidth="1"/>
    <col min="12819" max="13053" width="9.1796875" style="107"/>
    <col min="13054" max="13054" width="56.1796875" style="107" customWidth="1"/>
    <col min="13055" max="13055" width="9.54296875" style="107" customWidth="1"/>
    <col min="13056" max="13066" width="0" style="107" hidden="1" customWidth="1"/>
    <col min="13067" max="13067" width="14.7265625" style="107" bestFit="1" customWidth="1"/>
    <col min="13068" max="13073" width="0" style="107" hidden="1" customWidth="1"/>
    <col min="13074" max="13074" width="30.7265625" style="107" customWidth="1"/>
    <col min="13075" max="13309" width="9.1796875" style="107"/>
    <col min="13310" max="13310" width="56.1796875" style="107" customWidth="1"/>
    <col min="13311" max="13311" width="9.54296875" style="107" customWidth="1"/>
    <col min="13312" max="13322" width="0" style="107" hidden="1" customWidth="1"/>
    <col min="13323" max="13323" width="14.7265625" style="107" bestFit="1" customWidth="1"/>
    <col min="13324" max="13329" width="0" style="107" hidden="1" customWidth="1"/>
    <col min="13330" max="13330" width="30.7265625" style="107" customWidth="1"/>
    <col min="13331" max="13565" width="9.1796875" style="107"/>
    <col min="13566" max="13566" width="56.1796875" style="107" customWidth="1"/>
    <col min="13567" max="13567" width="9.54296875" style="107" customWidth="1"/>
    <col min="13568" max="13578" width="0" style="107" hidden="1" customWidth="1"/>
    <col min="13579" max="13579" width="14.7265625" style="107" bestFit="1" customWidth="1"/>
    <col min="13580" max="13585" width="0" style="107" hidden="1" customWidth="1"/>
    <col min="13586" max="13586" width="30.7265625" style="107" customWidth="1"/>
    <col min="13587" max="13821" width="9.1796875" style="107"/>
    <col min="13822" max="13822" width="56.1796875" style="107" customWidth="1"/>
    <col min="13823" max="13823" width="9.54296875" style="107" customWidth="1"/>
    <col min="13824" max="13834" width="0" style="107" hidden="1" customWidth="1"/>
    <col min="13835" max="13835" width="14.7265625" style="107" bestFit="1" customWidth="1"/>
    <col min="13836" max="13841" width="0" style="107" hidden="1" customWidth="1"/>
    <col min="13842" max="13842" width="30.7265625" style="107" customWidth="1"/>
    <col min="13843" max="14077" width="9.1796875" style="107"/>
    <col min="14078" max="14078" width="56.1796875" style="107" customWidth="1"/>
    <col min="14079" max="14079" width="9.54296875" style="107" customWidth="1"/>
    <col min="14080" max="14090" width="0" style="107" hidden="1" customWidth="1"/>
    <col min="14091" max="14091" width="14.7265625" style="107" bestFit="1" customWidth="1"/>
    <col min="14092" max="14097" width="0" style="107" hidden="1" customWidth="1"/>
    <col min="14098" max="14098" width="30.7265625" style="107" customWidth="1"/>
    <col min="14099" max="14333" width="9.1796875" style="107"/>
    <col min="14334" max="14334" width="56.1796875" style="107" customWidth="1"/>
    <col min="14335" max="14335" width="9.54296875" style="107" customWidth="1"/>
    <col min="14336" max="14346" width="0" style="107" hidden="1" customWidth="1"/>
    <col min="14347" max="14347" width="14.7265625" style="107" bestFit="1" customWidth="1"/>
    <col min="14348" max="14353" width="0" style="107" hidden="1" customWidth="1"/>
    <col min="14354" max="14354" width="30.7265625" style="107" customWidth="1"/>
    <col min="14355" max="14589" width="9.1796875" style="107"/>
    <col min="14590" max="14590" width="56.1796875" style="107" customWidth="1"/>
    <col min="14591" max="14591" width="9.54296875" style="107" customWidth="1"/>
    <col min="14592" max="14602" width="0" style="107" hidden="1" customWidth="1"/>
    <col min="14603" max="14603" width="14.7265625" style="107" bestFit="1" customWidth="1"/>
    <col min="14604" max="14609" width="0" style="107" hidden="1" customWidth="1"/>
    <col min="14610" max="14610" width="30.7265625" style="107" customWidth="1"/>
    <col min="14611" max="14845" width="9.1796875" style="107"/>
    <col min="14846" max="14846" width="56.1796875" style="107" customWidth="1"/>
    <col min="14847" max="14847" width="9.54296875" style="107" customWidth="1"/>
    <col min="14848" max="14858" width="0" style="107" hidden="1" customWidth="1"/>
    <col min="14859" max="14859" width="14.7265625" style="107" bestFit="1" customWidth="1"/>
    <col min="14860" max="14865" width="0" style="107" hidden="1" customWidth="1"/>
    <col min="14866" max="14866" width="30.7265625" style="107" customWidth="1"/>
    <col min="14867" max="15101" width="9.1796875" style="107"/>
    <col min="15102" max="15102" width="56.1796875" style="107" customWidth="1"/>
    <col min="15103" max="15103" width="9.54296875" style="107" customWidth="1"/>
    <col min="15104" max="15114" width="0" style="107" hidden="1" customWidth="1"/>
    <col min="15115" max="15115" width="14.7265625" style="107" bestFit="1" customWidth="1"/>
    <col min="15116" max="15121" width="0" style="107" hidden="1" customWidth="1"/>
    <col min="15122" max="15122" width="30.7265625" style="107" customWidth="1"/>
    <col min="15123" max="15357" width="9.1796875" style="107"/>
    <col min="15358" max="15358" width="56.1796875" style="107" customWidth="1"/>
    <col min="15359" max="15359" width="9.54296875" style="107" customWidth="1"/>
    <col min="15360" max="15370" width="0" style="107" hidden="1" customWidth="1"/>
    <col min="15371" max="15371" width="14.7265625" style="107" bestFit="1" customWidth="1"/>
    <col min="15372" max="15377" width="0" style="107" hidden="1" customWidth="1"/>
    <col min="15378" max="15378" width="30.7265625" style="107" customWidth="1"/>
    <col min="15379" max="15613" width="9.1796875" style="107"/>
    <col min="15614" max="15614" width="56.1796875" style="107" customWidth="1"/>
    <col min="15615" max="15615" width="9.54296875" style="107" customWidth="1"/>
    <col min="15616" max="15626" width="0" style="107" hidden="1" customWidth="1"/>
    <col min="15627" max="15627" width="14.7265625" style="107" bestFit="1" customWidth="1"/>
    <col min="15628" max="15633" width="0" style="107" hidden="1" customWidth="1"/>
    <col min="15634" max="15634" width="30.7265625" style="107" customWidth="1"/>
    <col min="15635" max="15869" width="9.1796875" style="107"/>
    <col min="15870" max="15870" width="56.1796875" style="107" customWidth="1"/>
    <col min="15871" max="15871" width="9.54296875" style="107" customWidth="1"/>
    <col min="15872" max="15882" width="0" style="107" hidden="1" customWidth="1"/>
    <col min="15883" max="15883" width="14.7265625" style="107" bestFit="1" customWidth="1"/>
    <col min="15884" max="15889" width="0" style="107" hidden="1" customWidth="1"/>
    <col min="15890" max="15890" width="30.7265625" style="107" customWidth="1"/>
    <col min="15891" max="16125" width="9.1796875" style="107"/>
    <col min="16126" max="16126" width="56.1796875" style="107" customWidth="1"/>
    <col min="16127" max="16127" width="9.54296875" style="107" customWidth="1"/>
    <col min="16128" max="16138" width="0" style="107" hidden="1" customWidth="1"/>
    <col min="16139" max="16139" width="14.7265625" style="107" bestFit="1" customWidth="1"/>
    <col min="16140" max="16145" width="0" style="107" hidden="1" customWidth="1"/>
    <col min="16146" max="16146" width="30.7265625" style="107" customWidth="1"/>
    <col min="16147" max="16384" width="9.1796875" style="107"/>
  </cols>
  <sheetData>
    <row r="1" spans="1:14" s="128" customFormat="1">
      <c r="A1" s="499" t="s">
        <v>304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</row>
    <row r="2" spans="1:14" s="128" customFormat="1">
      <c r="A2" s="500" t="s">
        <v>303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</row>
    <row r="3" spans="1:14" s="128" customFormat="1">
      <c r="A3" s="501" t="s">
        <v>432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</row>
    <row r="4" spans="1:14" s="128" customFormat="1">
      <c r="A4" s="112"/>
    </row>
    <row r="5" spans="1:14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>
      <c r="A6" s="11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 t="s">
        <v>434</v>
      </c>
    </row>
    <row r="7" spans="1:14" ht="16" thickBot="1">
      <c r="A7" s="112"/>
      <c r="B7" s="120" t="s">
        <v>419</v>
      </c>
      <c r="C7" s="120" t="s">
        <v>420</v>
      </c>
      <c r="D7" s="120" t="s">
        <v>421</v>
      </c>
      <c r="E7" s="120" t="s">
        <v>422</v>
      </c>
      <c r="F7" s="120" t="s">
        <v>423</v>
      </c>
      <c r="G7" s="120" t="s">
        <v>424</v>
      </c>
      <c r="H7" s="120" t="s">
        <v>425</v>
      </c>
      <c r="I7" s="120" t="s">
        <v>426</v>
      </c>
      <c r="J7" s="120" t="s">
        <v>427</v>
      </c>
      <c r="K7" s="120" t="s">
        <v>428</v>
      </c>
      <c r="L7" s="120" t="s">
        <v>429</v>
      </c>
      <c r="M7" s="120" t="s">
        <v>430</v>
      </c>
      <c r="N7" s="329" t="s">
        <v>433</v>
      </c>
    </row>
    <row r="8" spans="1:14">
      <c r="A8" s="112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4" ht="16" thickBot="1">
      <c r="A9" s="110" t="s">
        <v>302</v>
      </c>
      <c r="B9" s="119">
        <v>0</v>
      </c>
      <c r="C9" s="119">
        <f>B9</f>
        <v>0</v>
      </c>
      <c r="D9" s="119">
        <f t="shared" ref="D9:M9" si="0">C9</f>
        <v>0</v>
      </c>
      <c r="E9" s="119">
        <f t="shared" si="0"/>
        <v>0</v>
      </c>
      <c r="F9" s="119">
        <f t="shared" si="0"/>
        <v>0</v>
      </c>
      <c r="G9" s="119">
        <f t="shared" si="0"/>
        <v>0</v>
      </c>
      <c r="H9" s="119">
        <f t="shared" si="0"/>
        <v>0</v>
      </c>
      <c r="I9" s="119">
        <f t="shared" si="0"/>
        <v>0</v>
      </c>
      <c r="J9" s="119">
        <f t="shared" si="0"/>
        <v>0</v>
      </c>
      <c r="K9" s="119">
        <f t="shared" si="0"/>
        <v>0</v>
      </c>
      <c r="L9" s="119">
        <f t="shared" si="0"/>
        <v>0</v>
      </c>
      <c r="M9" s="119">
        <f t="shared" si="0"/>
        <v>0</v>
      </c>
      <c r="N9" s="119">
        <f>M9</f>
        <v>0</v>
      </c>
    </row>
    <row r="10" spans="1:14">
      <c r="A10" s="112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>
      <c r="A11" s="114" t="s">
        <v>301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>
      <c r="A12" s="112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</row>
    <row r="13" spans="1:14">
      <c r="A13" s="118" t="s">
        <v>300</v>
      </c>
      <c r="B13" s="111">
        <v>869.22</v>
      </c>
      <c r="C13" s="111">
        <v>22.45</v>
      </c>
      <c r="D13" s="111">
        <v>179.08</v>
      </c>
      <c r="E13" s="111">
        <v>104.5</v>
      </c>
      <c r="F13" s="111"/>
      <c r="G13" s="111"/>
      <c r="H13" s="111"/>
      <c r="I13" s="111"/>
      <c r="J13" s="111"/>
      <c r="K13" s="111"/>
      <c r="L13" s="111"/>
      <c r="M13" s="111"/>
      <c r="N13" s="111">
        <f>SUM(B13:M13)</f>
        <v>1175.25</v>
      </c>
    </row>
    <row r="14" spans="1:14" hidden="1">
      <c r="A14" s="112" t="s">
        <v>299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>
        <f>SUM(B14:M14)</f>
        <v>0</v>
      </c>
    </row>
    <row r="15" spans="1:14" hidden="1">
      <c r="A15" s="112" t="s">
        <v>298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>
        <f>SUM(B15:M15)</f>
        <v>0</v>
      </c>
    </row>
    <row r="16" spans="1:14" hidden="1">
      <c r="A16" s="112" t="s">
        <v>297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>
        <f>SUM(B16:M16)</f>
        <v>0</v>
      </c>
    </row>
    <row r="17" spans="1:14">
      <c r="A17" s="112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17"/>
    </row>
    <row r="18" spans="1:14">
      <c r="A18" s="114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11"/>
    </row>
    <row r="19" spans="1:14">
      <c r="A19" s="112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11"/>
    </row>
    <row r="20" spans="1:14">
      <c r="A20" s="116" t="s">
        <v>296</v>
      </c>
      <c r="B20" s="113">
        <f>SUM(B13:B16)</f>
        <v>869.22</v>
      </c>
      <c r="C20" s="113">
        <f t="shared" ref="C20:N20" si="1">SUM(C13:C16)</f>
        <v>22.45</v>
      </c>
      <c r="D20" s="113">
        <f t="shared" si="1"/>
        <v>179.08</v>
      </c>
      <c r="E20" s="113">
        <f t="shared" si="1"/>
        <v>104.5</v>
      </c>
      <c r="F20" s="113">
        <f t="shared" si="1"/>
        <v>0</v>
      </c>
      <c r="G20" s="113">
        <f t="shared" si="1"/>
        <v>0</v>
      </c>
      <c r="H20" s="113">
        <f t="shared" si="1"/>
        <v>0</v>
      </c>
      <c r="I20" s="113">
        <f t="shared" si="1"/>
        <v>0</v>
      </c>
      <c r="J20" s="113">
        <f t="shared" si="1"/>
        <v>0</v>
      </c>
      <c r="K20" s="113">
        <f t="shared" si="1"/>
        <v>0</v>
      </c>
      <c r="L20" s="113">
        <f t="shared" si="1"/>
        <v>0</v>
      </c>
      <c r="M20" s="113">
        <f t="shared" si="1"/>
        <v>0</v>
      </c>
      <c r="N20" s="113">
        <f t="shared" si="1"/>
        <v>1175.25</v>
      </c>
    </row>
    <row r="21" spans="1:14">
      <c r="A21" s="112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>
      <c r="A22" s="114" t="s">
        <v>295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</row>
    <row r="23" spans="1:14">
      <c r="A23" s="114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>
      <c r="A24" s="115" t="s">
        <v>294</v>
      </c>
      <c r="B24" s="108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>
        <v>0</v>
      </c>
      <c r="N24" s="111">
        <f>SUM(B24:M24)</f>
        <v>0</v>
      </c>
    </row>
    <row r="25" spans="1:14">
      <c r="A25" s="114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</row>
    <row r="26" spans="1:14">
      <c r="A26" s="114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</row>
    <row r="27" spans="1:14">
      <c r="A27" s="114" t="s">
        <v>293</v>
      </c>
      <c r="B27" s="113">
        <f>SUM(B21:B26)</f>
        <v>0</v>
      </c>
      <c r="C27" s="113">
        <f t="shared" ref="C27:M27" si="2">SUM(C23:C26)</f>
        <v>0</v>
      </c>
      <c r="D27" s="113">
        <f t="shared" si="2"/>
        <v>0</v>
      </c>
      <c r="E27" s="113">
        <f t="shared" si="2"/>
        <v>0</v>
      </c>
      <c r="F27" s="113">
        <f t="shared" si="2"/>
        <v>0</v>
      </c>
      <c r="G27" s="113">
        <f t="shared" si="2"/>
        <v>0</v>
      </c>
      <c r="H27" s="113">
        <f t="shared" si="2"/>
        <v>0</v>
      </c>
      <c r="I27" s="113">
        <f t="shared" si="2"/>
        <v>0</v>
      </c>
      <c r="J27" s="113">
        <f t="shared" si="2"/>
        <v>0</v>
      </c>
      <c r="K27" s="113">
        <f t="shared" si="2"/>
        <v>0</v>
      </c>
      <c r="L27" s="113">
        <f t="shared" si="2"/>
        <v>0</v>
      </c>
      <c r="M27" s="113">
        <f t="shared" si="2"/>
        <v>0</v>
      </c>
      <c r="N27" s="113">
        <f>SUM(N21:N26)</f>
        <v>0</v>
      </c>
    </row>
    <row r="28" spans="1:14">
      <c r="A28" s="112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29" spans="1:14" ht="16" thickBot="1">
      <c r="A29" s="330" t="s">
        <v>292</v>
      </c>
      <c r="B29" s="109">
        <f>+B20+B27+B9</f>
        <v>869.22</v>
      </c>
      <c r="C29" s="109">
        <f>+C20+C27</f>
        <v>22.45</v>
      </c>
      <c r="D29" s="109">
        <f t="shared" ref="D29:N29" si="3">+D20+D27</f>
        <v>179.08</v>
      </c>
      <c r="E29" s="109">
        <f t="shared" si="3"/>
        <v>104.5</v>
      </c>
      <c r="F29" s="109">
        <f t="shared" si="3"/>
        <v>0</v>
      </c>
      <c r="G29" s="109">
        <f t="shared" si="3"/>
        <v>0</v>
      </c>
      <c r="H29" s="109">
        <f t="shared" si="3"/>
        <v>0</v>
      </c>
      <c r="I29" s="109">
        <f t="shared" si="3"/>
        <v>0</v>
      </c>
      <c r="J29" s="109">
        <f t="shared" si="3"/>
        <v>0</v>
      </c>
      <c r="K29" s="109">
        <f t="shared" si="3"/>
        <v>0</v>
      </c>
      <c r="L29" s="109">
        <f t="shared" si="3"/>
        <v>0</v>
      </c>
      <c r="M29" s="109">
        <f t="shared" si="3"/>
        <v>0</v>
      </c>
      <c r="N29" s="109">
        <f t="shared" si="3"/>
        <v>1175.25</v>
      </c>
    </row>
    <row r="30" spans="1:14" ht="16" thickTop="1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2" spans="1:14">
      <c r="A32" s="107" t="s">
        <v>291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O37"/>
  <sheetViews>
    <sheetView topLeftCell="A20" zoomScale="85" zoomScaleNormal="85" zoomScaleSheetLayoutView="85" workbookViewId="0">
      <selection activeCell="O28" sqref="O28"/>
    </sheetView>
  </sheetViews>
  <sheetFormatPr defaultColWidth="9.1796875" defaultRowHeight="15.5"/>
  <cols>
    <col min="1" max="1" width="71.453125" style="107" bestFit="1" customWidth="1"/>
    <col min="2" max="2" width="11.26953125" style="107" hidden="1" customWidth="1"/>
    <col min="3" max="3" width="11.81640625" style="107" hidden="1" customWidth="1"/>
    <col min="4" max="4" width="12.1796875" style="107" hidden="1" customWidth="1"/>
    <col min="5" max="5" width="13.7265625" style="107" bestFit="1" customWidth="1"/>
    <col min="6" max="7" width="11.81640625" style="107" hidden="1" customWidth="1"/>
    <col min="8" max="8" width="12.453125" style="107" hidden="1" customWidth="1"/>
    <col min="9" max="9" width="12.1796875" style="107" hidden="1" customWidth="1"/>
    <col min="10" max="10" width="12.54296875" style="107" hidden="1" customWidth="1"/>
    <col min="11" max="11" width="12.1796875" style="107" hidden="1" customWidth="1"/>
    <col min="12" max="12" width="11.453125" style="107" hidden="1" customWidth="1"/>
    <col min="13" max="13" width="12.453125" style="107" hidden="1" customWidth="1"/>
    <col min="14" max="14" width="16.7265625" style="107" bestFit="1" customWidth="1"/>
    <col min="15" max="17" width="22" style="107" customWidth="1"/>
    <col min="18" max="18" width="9.1796875" style="107" customWidth="1"/>
    <col min="19" max="253" width="9.1796875" style="107"/>
    <col min="254" max="254" width="63.81640625" style="107" bestFit="1" customWidth="1"/>
    <col min="255" max="255" width="11.54296875" style="107" bestFit="1" customWidth="1"/>
    <col min="256" max="266" width="0" style="107" hidden="1" customWidth="1"/>
    <col min="267" max="267" width="14.7265625" style="107" customWidth="1"/>
    <col min="268" max="274" width="0" style="107" hidden="1" customWidth="1"/>
    <col min="275" max="509" width="9.1796875" style="107"/>
    <col min="510" max="510" width="63.81640625" style="107" bestFit="1" customWidth="1"/>
    <col min="511" max="511" width="11.54296875" style="107" bestFit="1" customWidth="1"/>
    <col min="512" max="522" width="0" style="107" hidden="1" customWidth="1"/>
    <col min="523" max="523" width="14.7265625" style="107" customWidth="1"/>
    <col min="524" max="530" width="0" style="107" hidden="1" customWidth="1"/>
    <col min="531" max="765" width="9.1796875" style="107"/>
    <col min="766" max="766" width="63.81640625" style="107" bestFit="1" customWidth="1"/>
    <col min="767" max="767" width="11.54296875" style="107" bestFit="1" customWidth="1"/>
    <col min="768" max="778" width="0" style="107" hidden="1" customWidth="1"/>
    <col min="779" max="779" width="14.7265625" style="107" customWidth="1"/>
    <col min="780" max="786" width="0" style="107" hidden="1" customWidth="1"/>
    <col min="787" max="1021" width="9.1796875" style="107"/>
    <col min="1022" max="1022" width="63.81640625" style="107" bestFit="1" customWidth="1"/>
    <col min="1023" max="1023" width="11.54296875" style="107" bestFit="1" customWidth="1"/>
    <col min="1024" max="1034" width="0" style="107" hidden="1" customWidth="1"/>
    <col min="1035" max="1035" width="14.7265625" style="107" customWidth="1"/>
    <col min="1036" max="1042" width="0" style="107" hidden="1" customWidth="1"/>
    <col min="1043" max="1277" width="9.1796875" style="107"/>
    <col min="1278" max="1278" width="63.81640625" style="107" bestFit="1" customWidth="1"/>
    <col min="1279" max="1279" width="11.54296875" style="107" bestFit="1" customWidth="1"/>
    <col min="1280" max="1290" width="0" style="107" hidden="1" customWidth="1"/>
    <col min="1291" max="1291" width="14.7265625" style="107" customWidth="1"/>
    <col min="1292" max="1298" width="0" style="107" hidden="1" customWidth="1"/>
    <col min="1299" max="1533" width="9.1796875" style="107"/>
    <col min="1534" max="1534" width="63.81640625" style="107" bestFit="1" customWidth="1"/>
    <col min="1535" max="1535" width="11.54296875" style="107" bestFit="1" customWidth="1"/>
    <col min="1536" max="1546" width="0" style="107" hidden="1" customWidth="1"/>
    <col min="1547" max="1547" width="14.7265625" style="107" customWidth="1"/>
    <col min="1548" max="1554" width="0" style="107" hidden="1" customWidth="1"/>
    <col min="1555" max="1789" width="9.1796875" style="107"/>
    <col min="1790" max="1790" width="63.81640625" style="107" bestFit="1" customWidth="1"/>
    <col min="1791" max="1791" width="11.54296875" style="107" bestFit="1" customWidth="1"/>
    <col min="1792" max="1802" width="0" style="107" hidden="1" customWidth="1"/>
    <col min="1803" max="1803" width="14.7265625" style="107" customWidth="1"/>
    <col min="1804" max="1810" width="0" style="107" hidden="1" customWidth="1"/>
    <col min="1811" max="2045" width="9.1796875" style="107"/>
    <col min="2046" max="2046" width="63.81640625" style="107" bestFit="1" customWidth="1"/>
    <col min="2047" max="2047" width="11.54296875" style="107" bestFit="1" customWidth="1"/>
    <col min="2048" max="2058" width="0" style="107" hidden="1" customWidth="1"/>
    <col min="2059" max="2059" width="14.7265625" style="107" customWidth="1"/>
    <col min="2060" max="2066" width="0" style="107" hidden="1" customWidth="1"/>
    <col min="2067" max="2301" width="9.1796875" style="107"/>
    <col min="2302" max="2302" width="63.81640625" style="107" bestFit="1" customWidth="1"/>
    <col min="2303" max="2303" width="11.54296875" style="107" bestFit="1" customWidth="1"/>
    <col min="2304" max="2314" width="0" style="107" hidden="1" customWidth="1"/>
    <col min="2315" max="2315" width="14.7265625" style="107" customWidth="1"/>
    <col min="2316" max="2322" width="0" style="107" hidden="1" customWidth="1"/>
    <col min="2323" max="2557" width="9.1796875" style="107"/>
    <col min="2558" max="2558" width="63.81640625" style="107" bestFit="1" customWidth="1"/>
    <col min="2559" max="2559" width="11.54296875" style="107" bestFit="1" customWidth="1"/>
    <col min="2560" max="2570" width="0" style="107" hidden="1" customWidth="1"/>
    <col min="2571" max="2571" width="14.7265625" style="107" customWidth="1"/>
    <col min="2572" max="2578" width="0" style="107" hidden="1" customWidth="1"/>
    <col min="2579" max="2813" width="9.1796875" style="107"/>
    <col min="2814" max="2814" width="63.81640625" style="107" bestFit="1" customWidth="1"/>
    <col min="2815" max="2815" width="11.54296875" style="107" bestFit="1" customWidth="1"/>
    <col min="2816" max="2826" width="0" style="107" hidden="1" customWidth="1"/>
    <col min="2827" max="2827" width="14.7265625" style="107" customWidth="1"/>
    <col min="2828" max="2834" width="0" style="107" hidden="1" customWidth="1"/>
    <col min="2835" max="3069" width="9.1796875" style="107"/>
    <col min="3070" max="3070" width="63.81640625" style="107" bestFit="1" customWidth="1"/>
    <col min="3071" max="3071" width="11.54296875" style="107" bestFit="1" customWidth="1"/>
    <col min="3072" max="3082" width="0" style="107" hidden="1" customWidth="1"/>
    <col min="3083" max="3083" width="14.7265625" style="107" customWidth="1"/>
    <col min="3084" max="3090" width="0" style="107" hidden="1" customWidth="1"/>
    <col min="3091" max="3325" width="9.1796875" style="107"/>
    <col min="3326" max="3326" width="63.81640625" style="107" bestFit="1" customWidth="1"/>
    <col min="3327" max="3327" width="11.54296875" style="107" bestFit="1" customWidth="1"/>
    <col min="3328" max="3338" width="0" style="107" hidden="1" customWidth="1"/>
    <col min="3339" max="3339" width="14.7265625" style="107" customWidth="1"/>
    <col min="3340" max="3346" width="0" style="107" hidden="1" customWidth="1"/>
    <col min="3347" max="3581" width="9.1796875" style="107"/>
    <col min="3582" max="3582" width="63.81640625" style="107" bestFit="1" customWidth="1"/>
    <col min="3583" max="3583" width="11.54296875" style="107" bestFit="1" customWidth="1"/>
    <col min="3584" max="3594" width="0" style="107" hidden="1" customWidth="1"/>
    <col min="3595" max="3595" width="14.7265625" style="107" customWidth="1"/>
    <col min="3596" max="3602" width="0" style="107" hidden="1" customWidth="1"/>
    <col min="3603" max="3837" width="9.1796875" style="107"/>
    <col min="3838" max="3838" width="63.81640625" style="107" bestFit="1" customWidth="1"/>
    <col min="3839" max="3839" width="11.54296875" style="107" bestFit="1" customWidth="1"/>
    <col min="3840" max="3850" width="0" style="107" hidden="1" customWidth="1"/>
    <col min="3851" max="3851" width="14.7265625" style="107" customWidth="1"/>
    <col min="3852" max="3858" width="0" style="107" hidden="1" customWidth="1"/>
    <col min="3859" max="4093" width="9.1796875" style="107"/>
    <col min="4094" max="4094" width="63.81640625" style="107" bestFit="1" customWidth="1"/>
    <col min="4095" max="4095" width="11.54296875" style="107" bestFit="1" customWidth="1"/>
    <col min="4096" max="4106" width="0" style="107" hidden="1" customWidth="1"/>
    <col min="4107" max="4107" width="14.7265625" style="107" customWidth="1"/>
    <col min="4108" max="4114" width="0" style="107" hidden="1" customWidth="1"/>
    <col min="4115" max="4349" width="9.1796875" style="107"/>
    <col min="4350" max="4350" width="63.81640625" style="107" bestFit="1" customWidth="1"/>
    <col min="4351" max="4351" width="11.54296875" style="107" bestFit="1" customWidth="1"/>
    <col min="4352" max="4362" width="0" style="107" hidden="1" customWidth="1"/>
    <col min="4363" max="4363" width="14.7265625" style="107" customWidth="1"/>
    <col min="4364" max="4370" width="0" style="107" hidden="1" customWidth="1"/>
    <col min="4371" max="4605" width="9.1796875" style="107"/>
    <col min="4606" max="4606" width="63.81640625" style="107" bestFit="1" customWidth="1"/>
    <col min="4607" max="4607" width="11.54296875" style="107" bestFit="1" customWidth="1"/>
    <col min="4608" max="4618" width="0" style="107" hidden="1" customWidth="1"/>
    <col min="4619" max="4619" width="14.7265625" style="107" customWidth="1"/>
    <col min="4620" max="4626" width="0" style="107" hidden="1" customWidth="1"/>
    <col min="4627" max="4861" width="9.1796875" style="107"/>
    <col min="4862" max="4862" width="63.81640625" style="107" bestFit="1" customWidth="1"/>
    <col min="4863" max="4863" width="11.54296875" style="107" bestFit="1" customWidth="1"/>
    <col min="4864" max="4874" width="0" style="107" hidden="1" customWidth="1"/>
    <col min="4875" max="4875" width="14.7265625" style="107" customWidth="1"/>
    <col min="4876" max="4882" width="0" style="107" hidden="1" customWidth="1"/>
    <col min="4883" max="5117" width="9.1796875" style="107"/>
    <col min="5118" max="5118" width="63.81640625" style="107" bestFit="1" customWidth="1"/>
    <col min="5119" max="5119" width="11.54296875" style="107" bestFit="1" customWidth="1"/>
    <col min="5120" max="5130" width="0" style="107" hidden="1" customWidth="1"/>
    <col min="5131" max="5131" width="14.7265625" style="107" customWidth="1"/>
    <col min="5132" max="5138" width="0" style="107" hidden="1" customWidth="1"/>
    <col min="5139" max="5373" width="9.1796875" style="107"/>
    <col min="5374" max="5374" width="63.81640625" style="107" bestFit="1" customWidth="1"/>
    <col min="5375" max="5375" width="11.54296875" style="107" bestFit="1" customWidth="1"/>
    <col min="5376" max="5386" width="0" style="107" hidden="1" customWidth="1"/>
    <col min="5387" max="5387" width="14.7265625" style="107" customWidth="1"/>
    <col min="5388" max="5394" width="0" style="107" hidden="1" customWidth="1"/>
    <col min="5395" max="5629" width="9.1796875" style="107"/>
    <col min="5630" max="5630" width="63.81640625" style="107" bestFit="1" customWidth="1"/>
    <col min="5631" max="5631" width="11.54296875" style="107" bestFit="1" customWidth="1"/>
    <col min="5632" max="5642" width="0" style="107" hidden="1" customWidth="1"/>
    <col min="5643" max="5643" width="14.7265625" style="107" customWidth="1"/>
    <col min="5644" max="5650" width="0" style="107" hidden="1" customWidth="1"/>
    <col min="5651" max="5885" width="9.1796875" style="107"/>
    <col min="5886" max="5886" width="63.81640625" style="107" bestFit="1" customWidth="1"/>
    <col min="5887" max="5887" width="11.54296875" style="107" bestFit="1" customWidth="1"/>
    <col min="5888" max="5898" width="0" style="107" hidden="1" customWidth="1"/>
    <col min="5899" max="5899" width="14.7265625" style="107" customWidth="1"/>
    <col min="5900" max="5906" width="0" style="107" hidden="1" customWidth="1"/>
    <col min="5907" max="6141" width="9.1796875" style="107"/>
    <col min="6142" max="6142" width="63.81640625" style="107" bestFit="1" customWidth="1"/>
    <col min="6143" max="6143" width="11.54296875" style="107" bestFit="1" customWidth="1"/>
    <col min="6144" max="6154" width="0" style="107" hidden="1" customWidth="1"/>
    <col min="6155" max="6155" width="14.7265625" style="107" customWidth="1"/>
    <col min="6156" max="6162" width="0" style="107" hidden="1" customWidth="1"/>
    <col min="6163" max="6397" width="9.1796875" style="107"/>
    <col min="6398" max="6398" width="63.81640625" style="107" bestFit="1" customWidth="1"/>
    <col min="6399" max="6399" width="11.54296875" style="107" bestFit="1" customWidth="1"/>
    <col min="6400" max="6410" width="0" style="107" hidden="1" customWidth="1"/>
    <col min="6411" max="6411" width="14.7265625" style="107" customWidth="1"/>
    <col min="6412" max="6418" width="0" style="107" hidden="1" customWidth="1"/>
    <col min="6419" max="6653" width="9.1796875" style="107"/>
    <col min="6654" max="6654" width="63.81640625" style="107" bestFit="1" customWidth="1"/>
    <col min="6655" max="6655" width="11.54296875" style="107" bestFit="1" customWidth="1"/>
    <col min="6656" max="6666" width="0" style="107" hidden="1" customWidth="1"/>
    <col min="6667" max="6667" width="14.7265625" style="107" customWidth="1"/>
    <col min="6668" max="6674" width="0" style="107" hidden="1" customWidth="1"/>
    <col min="6675" max="6909" width="9.1796875" style="107"/>
    <col min="6910" max="6910" width="63.81640625" style="107" bestFit="1" customWidth="1"/>
    <col min="6911" max="6911" width="11.54296875" style="107" bestFit="1" customWidth="1"/>
    <col min="6912" max="6922" width="0" style="107" hidden="1" customWidth="1"/>
    <col min="6923" max="6923" width="14.7265625" style="107" customWidth="1"/>
    <col min="6924" max="6930" width="0" style="107" hidden="1" customWidth="1"/>
    <col min="6931" max="7165" width="9.1796875" style="107"/>
    <col min="7166" max="7166" width="63.81640625" style="107" bestFit="1" customWidth="1"/>
    <col min="7167" max="7167" width="11.54296875" style="107" bestFit="1" customWidth="1"/>
    <col min="7168" max="7178" width="0" style="107" hidden="1" customWidth="1"/>
    <col min="7179" max="7179" width="14.7265625" style="107" customWidth="1"/>
    <col min="7180" max="7186" width="0" style="107" hidden="1" customWidth="1"/>
    <col min="7187" max="7421" width="9.1796875" style="107"/>
    <col min="7422" max="7422" width="63.81640625" style="107" bestFit="1" customWidth="1"/>
    <col min="7423" max="7423" width="11.54296875" style="107" bestFit="1" customWidth="1"/>
    <col min="7424" max="7434" width="0" style="107" hidden="1" customWidth="1"/>
    <col min="7435" max="7435" width="14.7265625" style="107" customWidth="1"/>
    <col min="7436" max="7442" width="0" style="107" hidden="1" customWidth="1"/>
    <col min="7443" max="7677" width="9.1796875" style="107"/>
    <col min="7678" max="7678" width="63.81640625" style="107" bestFit="1" customWidth="1"/>
    <col min="7679" max="7679" width="11.54296875" style="107" bestFit="1" customWidth="1"/>
    <col min="7680" max="7690" width="0" style="107" hidden="1" customWidth="1"/>
    <col min="7691" max="7691" width="14.7265625" style="107" customWidth="1"/>
    <col min="7692" max="7698" width="0" style="107" hidden="1" customWidth="1"/>
    <col min="7699" max="7933" width="9.1796875" style="107"/>
    <col min="7934" max="7934" width="63.81640625" style="107" bestFit="1" customWidth="1"/>
    <col min="7935" max="7935" width="11.54296875" style="107" bestFit="1" customWidth="1"/>
    <col min="7936" max="7946" width="0" style="107" hidden="1" customWidth="1"/>
    <col min="7947" max="7947" width="14.7265625" style="107" customWidth="1"/>
    <col min="7948" max="7954" width="0" style="107" hidden="1" customWidth="1"/>
    <col min="7955" max="8189" width="9.1796875" style="107"/>
    <col min="8190" max="8190" width="63.81640625" style="107" bestFit="1" customWidth="1"/>
    <col min="8191" max="8191" width="11.54296875" style="107" bestFit="1" customWidth="1"/>
    <col min="8192" max="8202" width="0" style="107" hidden="1" customWidth="1"/>
    <col min="8203" max="8203" width="14.7265625" style="107" customWidth="1"/>
    <col min="8204" max="8210" width="0" style="107" hidden="1" customWidth="1"/>
    <col min="8211" max="8445" width="9.1796875" style="107"/>
    <col min="8446" max="8446" width="63.81640625" style="107" bestFit="1" customWidth="1"/>
    <col min="8447" max="8447" width="11.54296875" style="107" bestFit="1" customWidth="1"/>
    <col min="8448" max="8458" width="0" style="107" hidden="1" customWidth="1"/>
    <col min="8459" max="8459" width="14.7265625" style="107" customWidth="1"/>
    <col min="8460" max="8466" width="0" style="107" hidden="1" customWidth="1"/>
    <col min="8467" max="8701" width="9.1796875" style="107"/>
    <col min="8702" max="8702" width="63.81640625" style="107" bestFit="1" customWidth="1"/>
    <col min="8703" max="8703" width="11.54296875" style="107" bestFit="1" customWidth="1"/>
    <col min="8704" max="8714" width="0" style="107" hidden="1" customWidth="1"/>
    <col min="8715" max="8715" width="14.7265625" style="107" customWidth="1"/>
    <col min="8716" max="8722" width="0" style="107" hidden="1" customWidth="1"/>
    <col min="8723" max="8957" width="9.1796875" style="107"/>
    <col min="8958" max="8958" width="63.81640625" style="107" bestFit="1" customWidth="1"/>
    <col min="8959" max="8959" width="11.54296875" style="107" bestFit="1" customWidth="1"/>
    <col min="8960" max="8970" width="0" style="107" hidden="1" customWidth="1"/>
    <col min="8971" max="8971" width="14.7265625" style="107" customWidth="1"/>
    <col min="8972" max="8978" width="0" style="107" hidden="1" customWidth="1"/>
    <col min="8979" max="9213" width="9.1796875" style="107"/>
    <col min="9214" max="9214" width="63.81640625" style="107" bestFit="1" customWidth="1"/>
    <col min="9215" max="9215" width="11.54296875" style="107" bestFit="1" customWidth="1"/>
    <col min="9216" max="9226" width="0" style="107" hidden="1" customWidth="1"/>
    <col min="9227" max="9227" width="14.7265625" style="107" customWidth="1"/>
    <col min="9228" max="9234" width="0" style="107" hidden="1" customWidth="1"/>
    <col min="9235" max="9469" width="9.1796875" style="107"/>
    <col min="9470" max="9470" width="63.81640625" style="107" bestFit="1" customWidth="1"/>
    <col min="9471" max="9471" width="11.54296875" style="107" bestFit="1" customWidth="1"/>
    <col min="9472" max="9482" width="0" style="107" hidden="1" customWidth="1"/>
    <col min="9483" max="9483" width="14.7265625" style="107" customWidth="1"/>
    <col min="9484" max="9490" width="0" style="107" hidden="1" customWidth="1"/>
    <col min="9491" max="9725" width="9.1796875" style="107"/>
    <col min="9726" max="9726" width="63.81640625" style="107" bestFit="1" customWidth="1"/>
    <col min="9727" max="9727" width="11.54296875" style="107" bestFit="1" customWidth="1"/>
    <col min="9728" max="9738" width="0" style="107" hidden="1" customWidth="1"/>
    <col min="9739" max="9739" width="14.7265625" style="107" customWidth="1"/>
    <col min="9740" max="9746" width="0" style="107" hidden="1" customWidth="1"/>
    <col min="9747" max="9981" width="9.1796875" style="107"/>
    <col min="9982" max="9982" width="63.81640625" style="107" bestFit="1" customWidth="1"/>
    <col min="9983" max="9983" width="11.54296875" style="107" bestFit="1" customWidth="1"/>
    <col min="9984" max="9994" width="0" style="107" hidden="1" customWidth="1"/>
    <col min="9995" max="9995" width="14.7265625" style="107" customWidth="1"/>
    <col min="9996" max="10002" width="0" style="107" hidden="1" customWidth="1"/>
    <col min="10003" max="10237" width="9.1796875" style="107"/>
    <col min="10238" max="10238" width="63.81640625" style="107" bestFit="1" customWidth="1"/>
    <col min="10239" max="10239" width="11.54296875" style="107" bestFit="1" customWidth="1"/>
    <col min="10240" max="10250" width="0" style="107" hidden="1" customWidth="1"/>
    <col min="10251" max="10251" width="14.7265625" style="107" customWidth="1"/>
    <col min="10252" max="10258" width="0" style="107" hidden="1" customWidth="1"/>
    <col min="10259" max="10493" width="9.1796875" style="107"/>
    <col min="10494" max="10494" width="63.81640625" style="107" bestFit="1" customWidth="1"/>
    <col min="10495" max="10495" width="11.54296875" style="107" bestFit="1" customWidth="1"/>
    <col min="10496" max="10506" width="0" style="107" hidden="1" customWidth="1"/>
    <col min="10507" max="10507" width="14.7265625" style="107" customWidth="1"/>
    <col min="10508" max="10514" width="0" style="107" hidden="1" customWidth="1"/>
    <col min="10515" max="10749" width="9.1796875" style="107"/>
    <col min="10750" max="10750" width="63.81640625" style="107" bestFit="1" customWidth="1"/>
    <col min="10751" max="10751" width="11.54296875" style="107" bestFit="1" customWidth="1"/>
    <col min="10752" max="10762" width="0" style="107" hidden="1" customWidth="1"/>
    <col min="10763" max="10763" width="14.7265625" style="107" customWidth="1"/>
    <col min="10764" max="10770" width="0" style="107" hidden="1" customWidth="1"/>
    <col min="10771" max="11005" width="9.1796875" style="107"/>
    <col min="11006" max="11006" width="63.81640625" style="107" bestFit="1" customWidth="1"/>
    <col min="11007" max="11007" width="11.54296875" style="107" bestFit="1" customWidth="1"/>
    <col min="11008" max="11018" width="0" style="107" hidden="1" customWidth="1"/>
    <col min="11019" max="11019" width="14.7265625" style="107" customWidth="1"/>
    <col min="11020" max="11026" width="0" style="107" hidden="1" customWidth="1"/>
    <col min="11027" max="11261" width="9.1796875" style="107"/>
    <col min="11262" max="11262" width="63.81640625" style="107" bestFit="1" customWidth="1"/>
    <col min="11263" max="11263" width="11.54296875" style="107" bestFit="1" customWidth="1"/>
    <col min="11264" max="11274" width="0" style="107" hidden="1" customWidth="1"/>
    <col min="11275" max="11275" width="14.7265625" style="107" customWidth="1"/>
    <col min="11276" max="11282" width="0" style="107" hidden="1" customWidth="1"/>
    <col min="11283" max="11517" width="9.1796875" style="107"/>
    <col min="11518" max="11518" width="63.81640625" style="107" bestFit="1" customWidth="1"/>
    <col min="11519" max="11519" width="11.54296875" style="107" bestFit="1" customWidth="1"/>
    <col min="11520" max="11530" width="0" style="107" hidden="1" customWidth="1"/>
    <col min="11531" max="11531" width="14.7265625" style="107" customWidth="1"/>
    <col min="11532" max="11538" width="0" style="107" hidden="1" customWidth="1"/>
    <col min="11539" max="11773" width="9.1796875" style="107"/>
    <col min="11774" max="11774" width="63.81640625" style="107" bestFit="1" customWidth="1"/>
    <col min="11775" max="11775" width="11.54296875" style="107" bestFit="1" customWidth="1"/>
    <col min="11776" max="11786" width="0" style="107" hidden="1" customWidth="1"/>
    <col min="11787" max="11787" width="14.7265625" style="107" customWidth="1"/>
    <col min="11788" max="11794" width="0" style="107" hidden="1" customWidth="1"/>
    <col min="11795" max="12029" width="9.1796875" style="107"/>
    <col min="12030" max="12030" width="63.81640625" style="107" bestFit="1" customWidth="1"/>
    <col min="12031" max="12031" width="11.54296875" style="107" bestFit="1" customWidth="1"/>
    <col min="12032" max="12042" width="0" style="107" hidden="1" customWidth="1"/>
    <col min="12043" max="12043" width="14.7265625" style="107" customWidth="1"/>
    <col min="12044" max="12050" width="0" style="107" hidden="1" customWidth="1"/>
    <col min="12051" max="12285" width="9.1796875" style="107"/>
    <col min="12286" max="12286" width="63.81640625" style="107" bestFit="1" customWidth="1"/>
    <col min="12287" max="12287" width="11.54296875" style="107" bestFit="1" customWidth="1"/>
    <col min="12288" max="12298" width="0" style="107" hidden="1" customWidth="1"/>
    <col min="12299" max="12299" width="14.7265625" style="107" customWidth="1"/>
    <col min="12300" max="12306" width="0" style="107" hidden="1" customWidth="1"/>
    <col min="12307" max="12541" width="9.1796875" style="107"/>
    <col min="12542" max="12542" width="63.81640625" style="107" bestFit="1" customWidth="1"/>
    <col min="12543" max="12543" width="11.54296875" style="107" bestFit="1" customWidth="1"/>
    <col min="12544" max="12554" width="0" style="107" hidden="1" customWidth="1"/>
    <col min="12555" max="12555" width="14.7265625" style="107" customWidth="1"/>
    <col min="12556" max="12562" width="0" style="107" hidden="1" customWidth="1"/>
    <col min="12563" max="12797" width="9.1796875" style="107"/>
    <col min="12798" max="12798" width="63.81640625" style="107" bestFit="1" customWidth="1"/>
    <col min="12799" max="12799" width="11.54296875" style="107" bestFit="1" customWidth="1"/>
    <col min="12800" max="12810" width="0" style="107" hidden="1" customWidth="1"/>
    <col min="12811" max="12811" width="14.7265625" style="107" customWidth="1"/>
    <col min="12812" max="12818" width="0" style="107" hidden="1" customWidth="1"/>
    <col min="12819" max="13053" width="9.1796875" style="107"/>
    <col min="13054" max="13054" width="63.81640625" style="107" bestFit="1" customWidth="1"/>
    <col min="13055" max="13055" width="11.54296875" style="107" bestFit="1" customWidth="1"/>
    <col min="13056" max="13066" width="0" style="107" hidden="1" customWidth="1"/>
    <col min="13067" max="13067" width="14.7265625" style="107" customWidth="1"/>
    <col min="13068" max="13074" width="0" style="107" hidden="1" customWidth="1"/>
    <col min="13075" max="13309" width="9.1796875" style="107"/>
    <col min="13310" max="13310" width="63.81640625" style="107" bestFit="1" customWidth="1"/>
    <col min="13311" max="13311" width="11.54296875" style="107" bestFit="1" customWidth="1"/>
    <col min="13312" max="13322" width="0" style="107" hidden="1" customWidth="1"/>
    <col min="13323" max="13323" width="14.7265625" style="107" customWidth="1"/>
    <col min="13324" max="13330" width="0" style="107" hidden="1" customWidth="1"/>
    <col min="13331" max="13565" width="9.1796875" style="107"/>
    <col min="13566" max="13566" width="63.81640625" style="107" bestFit="1" customWidth="1"/>
    <col min="13567" max="13567" width="11.54296875" style="107" bestFit="1" customWidth="1"/>
    <col min="13568" max="13578" width="0" style="107" hidden="1" customWidth="1"/>
    <col min="13579" max="13579" width="14.7265625" style="107" customWidth="1"/>
    <col min="13580" max="13586" width="0" style="107" hidden="1" customWidth="1"/>
    <col min="13587" max="13821" width="9.1796875" style="107"/>
    <col min="13822" max="13822" width="63.81640625" style="107" bestFit="1" customWidth="1"/>
    <col min="13823" max="13823" width="11.54296875" style="107" bestFit="1" customWidth="1"/>
    <col min="13824" max="13834" width="0" style="107" hidden="1" customWidth="1"/>
    <col min="13835" max="13835" width="14.7265625" style="107" customWidth="1"/>
    <col min="13836" max="13842" width="0" style="107" hidden="1" customWidth="1"/>
    <col min="13843" max="14077" width="9.1796875" style="107"/>
    <col min="14078" max="14078" width="63.81640625" style="107" bestFit="1" customWidth="1"/>
    <col min="14079" max="14079" width="11.54296875" style="107" bestFit="1" customWidth="1"/>
    <col min="14080" max="14090" width="0" style="107" hidden="1" customWidth="1"/>
    <col min="14091" max="14091" width="14.7265625" style="107" customWidth="1"/>
    <col min="14092" max="14098" width="0" style="107" hidden="1" customWidth="1"/>
    <col min="14099" max="14333" width="9.1796875" style="107"/>
    <col min="14334" max="14334" width="63.81640625" style="107" bestFit="1" customWidth="1"/>
    <col min="14335" max="14335" width="11.54296875" style="107" bestFit="1" customWidth="1"/>
    <col min="14336" max="14346" width="0" style="107" hidden="1" customWidth="1"/>
    <col min="14347" max="14347" width="14.7265625" style="107" customWidth="1"/>
    <col min="14348" max="14354" width="0" style="107" hidden="1" customWidth="1"/>
    <col min="14355" max="14589" width="9.1796875" style="107"/>
    <col min="14590" max="14590" width="63.81640625" style="107" bestFit="1" customWidth="1"/>
    <col min="14591" max="14591" width="11.54296875" style="107" bestFit="1" customWidth="1"/>
    <col min="14592" max="14602" width="0" style="107" hidden="1" customWidth="1"/>
    <col min="14603" max="14603" width="14.7265625" style="107" customWidth="1"/>
    <col min="14604" max="14610" width="0" style="107" hidden="1" customWidth="1"/>
    <col min="14611" max="14845" width="9.1796875" style="107"/>
    <col min="14846" max="14846" width="63.81640625" style="107" bestFit="1" customWidth="1"/>
    <col min="14847" max="14847" width="11.54296875" style="107" bestFit="1" customWidth="1"/>
    <col min="14848" max="14858" width="0" style="107" hidden="1" customWidth="1"/>
    <col min="14859" max="14859" width="14.7265625" style="107" customWidth="1"/>
    <col min="14860" max="14866" width="0" style="107" hidden="1" customWidth="1"/>
    <col min="14867" max="15101" width="9.1796875" style="107"/>
    <col min="15102" max="15102" width="63.81640625" style="107" bestFit="1" customWidth="1"/>
    <col min="15103" max="15103" width="11.54296875" style="107" bestFit="1" customWidth="1"/>
    <col min="15104" max="15114" width="0" style="107" hidden="1" customWidth="1"/>
    <col min="15115" max="15115" width="14.7265625" style="107" customWidth="1"/>
    <col min="15116" max="15122" width="0" style="107" hidden="1" customWidth="1"/>
    <col min="15123" max="15357" width="9.1796875" style="107"/>
    <col min="15358" max="15358" width="63.81640625" style="107" bestFit="1" customWidth="1"/>
    <col min="15359" max="15359" width="11.54296875" style="107" bestFit="1" customWidth="1"/>
    <col min="15360" max="15370" width="0" style="107" hidden="1" customWidth="1"/>
    <col min="15371" max="15371" width="14.7265625" style="107" customWidth="1"/>
    <col min="15372" max="15378" width="0" style="107" hidden="1" customWidth="1"/>
    <col min="15379" max="15613" width="9.1796875" style="107"/>
    <col min="15614" max="15614" width="63.81640625" style="107" bestFit="1" customWidth="1"/>
    <col min="15615" max="15615" width="11.54296875" style="107" bestFit="1" customWidth="1"/>
    <col min="15616" max="15626" width="0" style="107" hidden="1" customWidth="1"/>
    <col min="15627" max="15627" width="14.7265625" style="107" customWidth="1"/>
    <col min="15628" max="15634" width="0" style="107" hidden="1" customWidth="1"/>
    <col min="15635" max="15869" width="9.1796875" style="107"/>
    <col min="15870" max="15870" width="63.81640625" style="107" bestFit="1" customWidth="1"/>
    <col min="15871" max="15871" width="11.54296875" style="107" bestFit="1" customWidth="1"/>
    <col min="15872" max="15882" width="0" style="107" hidden="1" customWidth="1"/>
    <col min="15883" max="15883" width="14.7265625" style="107" customWidth="1"/>
    <col min="15884" max="15890" width="0" style="107" hidden="1" customWidth="1"/>
    <col min="15891" max="16125" width="9.1796875" style="107"/>
    <col min="16126" max="16126" width="63.81640625" style="107" bestFit="1" customWidth="1"/>
    <col min="16127" max="16127" width="11.54296875" style="107" bestFit="1" customWidth="1"/>
    <col min="16128" max="16138" width="0" style="107" hidden="1" customWidth="1"/>
    <col min="16139" max="16139" width="14.7265625" style="107" customWidth="1"/>
    <col min="16140" max="16146" width="0" style="107" hidden="1" customWidth="1"/>
    <col min="16147" max="16384" width="9.1796875" style="107"/>
  </cols>
  <sheetData>
    <row r="1" spans="1:14" s="128" customFormat="1">
      <c r="A1" s="502" t="s">
        <v>304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</row>
    <row r="2" spans="1:14" s="128" customFormat="1">
      <c r="A2" s="504" t="s">
        <v>305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</row>
    <row r="3" spans="1:14" s="128" customFormat="1">
      <c r="A3" s="506" t="s">
        <v>432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</row>
    <row r="4" spans="1:14" s="128" customFormat="1">
      <c r="A4" s="115"/>
      <c r="B4" s="115"/>
      <c r="C4" s="115"/>
      <c r="D4" s="115"/>
      <c r="E4" s="115"/>
      <c r="F4" s="115"/>
      <c r="G4" s="115"/>
    </row>
    <row r="5" spans="1:14">
      <c r="A5" s="115"/>
      <c r="B5" s="115"/>
      <c r="C5" s="115"/>
      <c r="D5" s="115"/>
      <c r="E5" s="115"/>
      <c r="F5" s="115"/>
      <c r="G5" s="115"/>
      <c r="K5" s="115"/>
      <c r="L5" s="115"/>
      <c r="M5" s="115"/>
      <c r="N5" s="115"/>
    </row>
    <row r="6" spans="1:14">
      <c r="A6" s="115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 t="s">
        <v>434</v>
      </c>
    </row>
    <row r="7" spans="1:14" ht="16" thickBot="1">
      <c r="A7" s="115"/>
      <c r="B7" s="120" t="s">
        <v>431</v>
      </c>
      <c r="C7" s="120" t="s">
        <v>420</v>
      </c>
      <c r="D7" s="120" t="s">
        <v>421</v>
      </c>
      <c r="E7" s="120" t="s">
        <v>422</v>
      </c>
      <c r="F7" s="120" t="s">
        <v>423</v>
      </c>
      <c r="G7" s="120" t="s">
        <v>424</v>
      </c>
      <c r="H7" s="120" t="s">
        <v>425</v>
      </c>
      <c r="I7" s="120" t="s">
        <v>426</v>
      </c>
      <c r="J7" s="120" t="s">
        <v>427</v>
      </c>
      <c r="K7" s="120" t="s">
        <v>428</v>
      </c>
      <c r="L7" s="120" t="s">
        <v>429</v>
      </c>
      <c r="M7" s="120" t="s">
        <v>430</v>
      </c>
      <c r="N7" s="331" t="s">
        <v>433</v>
      </c>
    </row>
    <row r="8" spans="1:14">
      <c r="A8" s="115"/>
      <c r="B8" s="115"/>
      <c r="C8" s="115"/>
      <c r="D8" s="115"/>
      <c r="E8" s="115"/>
      <c r="F8" s="115"/>
      <c r="G8" s="115"/>
      <c r="K8" s="115"/>
      <c r="L8" s="115"/>
      <c r="M8" s="115"/>
      <c r="N8" s="115"/>
    </row>
    <row r="9" spans="1:14" ht="16" thickBot="1">
      <c r="A9" s="121" t="s">
        <v>302</v>
      </c>
      <c r="B9" s="122">
        <v>0</v>
      </c>
      <c r="C9" s="123">
        <f>B9</f>
        <v>0</v>
      </c>
      <c r="D9" s="123">
        <f t="shared" ref="D9:M9" si="0">C9</f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  <c r="H9" s="123">
        <f t="shared" si="0"/>
        <v>0</v>
      </c>
      <c r="I9" s="123">
        <f t="shared" si="0"/>
        <v>0</v>
      </c>
      <c r="J9" s="123">
        <f t="shared" si="0"/>
        <v>0</v>
      </c>
      <c r="K9" s="123">
        <f t="shared" si="0"/>
        <v>0</v>
      </c>
      <c r="L9" s="123">
        <f t="shared" si="0"/>
        <v>0</v>
      </c>
      <c r="M9" s="123">
        <f t="shared" si="0"/>
        <v>0</v>
      </c>
      <c r="N9" s="123">
        <f>M9</f>
        <v>0</v>
      </c>
    </row>
    <row r="10" spans="1:14">
      <c r="A10" s="115"/>
      <c r="B10" s="115"/>
      <c r="C10" s="115"/>
      <c r="D10" s="115"/>
      <c r="E10" s="115"/>
      <c r="F10" s="115"/>
      <c r="G10" s="115"/>
      <c r="K10" s="115"/>
      <c r="L10" s="115"/>
      <c r="M10" s="115"/>
      <c r="N10" s="115"/>
    </row>
    <row r="11" spans="1:14">
      <c r="A11" s="114" t="s">
        <v>301</v>
      </c>
      <c r="B11" s="115"/>
      <c r="C11" s="115"/>
      <c r="D11" s="115"/>
      <c r="E11" s="115"/>
      <c r="F11" s="115"/>
      <c r="G11" s="115"/>
      <c r="K11" s="115"/>
      <c r="L11" s="115"/>
      <c r="M11" s="115"/>
      <c r="N11" s="115"/>
    </row>
    <row r="12" spans="1:14">
      <c r="A12" s="115"/>
      <c r="N12" s="115"/>
    </row>
    <row r="13" spans="1:14">
      <c r="A13" s="115" t="s">
        <v>306</v>
      </c>
      <c r="B13" s="115">
        <v>951.59</v>
      </c>
      <c r="C13" s="115">
        <v>3058.69</v>
      </c>
      <c r="D13" s="115">
        <v>985472.71</v>
      </c>
      <c r="E13" s="115">
        <v>18023.12</v>
      </c>
      <c r="F13" s="115"/>
      <c r="G13" s="115"/>
      <c r="H13" s="115"/>
      <c r="I13" s="115"/>
      <c r="J13" s="115"/>
      <c r="K13" s="115"/>
      <c r="L13" s="115"/>
      <c r="M13" s="115"/>
      <c r="N13" s="115">
        <f>ROUND(SUM(B13:M13),0)</f>
        <v>1007506</v>
      </c>
    </row>
    <row r="14" spans="1:14">
      <c r="A14" s="118" t="s">
        <v>300</v>
      </c>
      <c r="B14" s="115">
        <v>8683.19</v>
      </c>
      <c r="C14" s="115">
        <v>8833.75</v>
      </c>
      <c r="D14" s="115">
        <v>9553.48</v>
      </c>
      <c r="E14" s="115">
        <v>8772.65</v>
      </c>
      <c r="F14" s="115"/>
      <c r="G14" s="115"/>
      <c r="H14" s="115"/>
      <c r="I14" s="115"/>
      <c r="J14" s="115"/>
      <c r="K14" s="115"/>
      <c r="L14" s="115"/>
      <c r="M14" s="115"/>
      <c r="N14" s="115">
        <f>SUM(B14:M14)</f>
        <v>35843.07</v>
      </c>
    </row>
    <row r="15" spans="1:14" hidden="1">
      <c r="A15" s="124" t="s">
        <v>307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>
        <f>SUM(B15:M15)</f>
        <v>0</v>
      </c>
    </row>
    <row r="16" spans="1:14" hidden="1">
      <c r="A16" s="115" t="s">
        <v>308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>
        <f>SUM(B16:M16)</f>
        <v>0</v>
      </c>
    </row>
    <row r="17" spans="1:15">
      <c r="A17" s="115" t="s">
        <v>435</v>
      </c>
      <c r="B17" s="115"/>
      <c r="C17" s="115"/>
      <c r="D17" s="115"/>
      <c r="E17" s="115">
        <v>11410309.189999999</v>
      </c>
      <c r="F17" s="115"/>
      <c r="G17" s="115"/>
      <c r="K17" s="115"/>
      <c r="L17" s="115"/>
      <c r="M17" s="115"/>
      <c r="N17" s="115">
        <f>SUM(B17:M17)</f>
        <v>11410309.189999999</v>
      </c>
    </row>
    <row r="18" spans="1:15">
      <c r="A18" s="115"/>
      <c r="B18" s="115"/>
      <c r="C18" s="115"/>
      <c r="D18" s="115"/>
      <c r="E18" s="115"/>
      <c r="F18" s="115"/>
      <c r="G18" s="115"/>
      <c r="K18" s="115"/>
      <c r="L18" s="115"/>
      <c r="M18" s="115"/>
      <c r="N18" s="115"/>
    </row>
    <row r="19" spans="1:15">
      <c r="A19" s="125" t="s">
        <v>309</v>
      </c>
      <c r="B19" s="115"/>
      <c r="C19" s="115"/>
      <c r="D19" s="115"/>
      <c r="E19" s="115"/>
      <c r="F19" s="115"/>
      <c r="G19" s="115"/>
      <c r="K19" s="115"/>
      <c r="L19" s="115"/>
      <c r="M19" s="115"/>
      <c r="N19" s="115"/>
    </row>
    <row r="20" spans="1:15">
      <c r="A20" s="115"/>
      <c r="B20" s="115"/>
      <c r="C20" s="115"/>
      <c r="D20" s="115"/>
      <c r="E20" s="115"/>
      <c r="F20" s="115"/>
      <c r="G20" s="115"/>
      <c r="K20" s="115"/>
      <c r="L20" s="115"/>
      <c r="M20" s="115"/>
      <c r="N20" s="115"/>
    </row>
    <row r="21" spans="1:15">
      <c r="A21" s="115"/>
      <c r="B21" s="115"/>
      <c r="C21" s="115"/>
      <c r="D21" s="115"/>
      <c r="E21" s="115"/>
      <c r="F21" s="115"/>
      <c r="G21" s="115"/>
      <c r="K21" s="115"/>
      <c r="L21" s="115"/>
      <c r="M21" s="115"/>
      <c r="N21" s="115"/>
    </row>
    <row r="22" spans="1:15">
      <c r="A22" s="115"/>
      <c r="B22" s="115"/>
      <c r="C22" s="115"/>
      <c r="D22" s="115"/>
      <c r="E22" s="115"/>
      <c r="F22" s="115"/>
      <c r="G22" s="115"/>
      <c r="K22" s="115"/>
      <c r="L22" s="115"/>
      <c r="M22" s="115"/>
      <c r="N22" s="115"/>
    </row>
    <row r="23" spans="1:15">
      <c r="A23" s="116" t="s">
        <v>296</v>
      </c>
      <c r="B23" s="126">
        <f>ROUND(SUM(B13:B16),0)</f>
        <v>9635</v>
      </c>
      <c r="C23" s="126">
        <f t="shared" ref="C23:D23" si="1">ROUND(SUM(C13:C16),0)</f>
        <v>11892</v>
      </c>
      <c r="D23" s="126">
        <f t="shared" si="1"/>
        <v>995026</v>
      </c>
      <c r="E23" s="126">
        <f>ROUND(SUM(E13:E17),0)</f>
        <v>11437105</v>
      </c>
      <c r="F23" s="126">
        <f t="shared" ref="F23:M23" si="2">ROUND(SUM(F13:F17),0)</f>
        <v>0</v>
      </c>
      <c r="G23" s="126">
        <f t="shared" si="2"/>
        <v>0</v>
      </c>
      <c r="H23" s="126">
        <f t="shared" si="2"/>
        <v>0</v>
      </c>
      <c r="I23" s="126">
        <f t="shared" si="2"/>
        <v>0</v>
      </c>
      <c r="J23" s="126">
        <f t="shared" si="2"/>
        <v>0</v>
      </c>
      <c r="K23" s="126">
        <f t="shared" si="2"/>
        <v>0</v>
      </c>
      <c r="L23" s="126">
        <f t="shared" si="2"/>
        <v>0</v>
      </c>
      <c r="M23" s="126">
        <f t="shared" si="2"/>
        <v>0</v>
      </c>
      <c r="N23" s="126">
        <f>ROUND(SUM(N13:N17),0)</f>
        <v>12453658</v>
      </c>
      <c r="O23" s="332"/>
    </row>
    <row r="24" spans="1:1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1:15">
      <c r="A25" s="114" t="s">
        <v>295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1:15">
      <c r="A26" s="127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</row>
    <row r="27" spans="1:15" hidden="1">
      <c r="A27" s="128" t="s">
        <v>310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>
        <f>SUM(B27:M27)</f>
        <v>0</v>
      </c>
    </row>
    <row r="28" spans="1:15">
      <c r="A28" s="115" t="s">
        <v>311</v>
      </c>
      <c r="B28" s="115">
        <v>0</v>
      </c>
      <c r="C28" s="115">
        <v>-21527</v>
      </c>
      <c r="D28" s="115">
        <v>-995026</v>
      </c>
      <c r="E28" s="115">
        <v>-4669148</v>
      </c>
      <c r="F28" s="115"/>
      <c r="G28" s="115"/>
      <c r="H28" s="115"/>
      <c r="I28" s="115"/>
      <c r="J28" s="115"/>
      <c r="K28" s="115"/>
      <c r="L28" s="115"/>
      <c r="M28" s="115"/>
      <c r="N28" s="115">
        <f>SUM(B28:M28)</f>
        <v>-5685701</v>
      </c>
    </row>
    <row r="29" spans="1:15">
      <c r="A29" s="12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</row>
    <row r="30" spans="1:15">
      <c r="A30" s="12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</row>
    <row r="31" spans="1:15">
      <c r="A31" s="114" t="s">
        <v>293</v>
      </c>
      <c r="B31" s="126">
        <f t="shared" ref="B31:M31" si="3">SUM(B26:B28)</f>
        <v>0</v>
      </c>
      <c r="C31" s="126">
        <f t="shared" si="3"/>
        <v>-21527</v>
      </c>
      <c r="D31" s="126">
        <f t="shared" si="3"/>
        <v>-995026</v>
      </c>
      <c r="E31" s="126">
        <f t="shared" si="3"/>
        <v>-4669148</v>
      </c>
      <c r="F31" s="126">
        <f t="shared" si="3"/>
        <v>0</v>
      </c>
      <c r="G31" s="126">
        <f t="shared" si="3"/>
        <v>0</v>
      </c>
      <c r="H31" s="126">
        <f t="shared" si="3"/>
        <v>0</v>
      </c>
      <c r="I31" s="126">
        <f t="shared" si="3"/>
        <v>0</v>
      </c>
      <c r="J31" s="126">
        <f t="shared" si="3"/>
        <v>0</v>
      </c>
      <c r="K31" s="126">
        <f t="shared" si="3"/>
        <v>0</v>
      </c>
      <c r="L31" s="126">
        <f t="shared" si="3"/>
        <v>0</v>
      </c>
      <c r="M31" s="126">
        <f t="shared" si="3"/>
        <v>0</v>
      </c>
      <c r="N31" s="126">
        <f>SUM(N25:N30)</f>
        <v>-5685701</v>
      </c>
    </row>
    <row r="32" spans="1:1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</row>
    <row r="33" spans="1:14" ht="16" thickBot="1">
      <c r="A33" s="333" t="s">
        <v>292</v>
      </c>
      <c r="B33" s="129">
        <f t="shared" ref="B33:M33" si="4">+B9+B23+B31</f>
        <v>9635</v>
      </c>
      <c r="C33" s="129">
        <f t="shared" si="4"/>
        <v>-9635</v>
      </c>
      <c r="D33" s="129">
        <f t="shared" si="4"/>
        <v>0</v>
      </c>
      <c r="E33" s="129">
        <f t="shared" si="4"/>
        <v>6767957</v>
      </c>
      <c r="F33" s="129">
        <f t="shared" si="4"/>
        <v>0</v>
      </c>
      <c r="G33" s="129">
        <f t="shared" si="4"/>
        <v>0</v>
      </c>
      <c r="H33" s="129">
        <f t="shared" si="4"/>
        <v>0</v>
      </c>
      <c r="I33" s="129">
        <f t="shared" si="4"/>
        <v>0</v>
      </c>
      <c r="J33" s="129">
        <f t="shared" si="4"/>
        <v>0</v>
      </c>
      <c r="K33" s="129">
        <f t="shared" si="4"/>
        <v>0</v>
      </c>
      <c r="L33" s="129">
        <f t="shared" si="4"/>
        <v>0</v>
      </c>
      <c r="M33" s="129">
        <f t="shared" si="4"/>
        <v>0</v>
      </c>
      <c r="N33" s="129">
        <f>N23+N31</f>
        <v>6767957</v>
      </c>
    </row>
    <row r="34" spans="1:14" ht="16" thickTop="1"/>
    <row r="36" spans="1:14">
      <c r="A36" s="107" t="s">
        <v>436</v>
      </c>
    </row>
    <row r="37" spans="1:14">
      <c r="A37" s="107" t="s">
        <v>437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O42"/>
  <sheetViews>
    <sheetView topLeftCell="A22" zoomScale="85" zoomScaleNormal="85" zoomScaleSheetLayoutView="85" workbookViewId="0">
      <selection activeCell="A42" sqref="A42"/>
    </sheetView>
  </sheetViews>
  <sheetFormatPr defaultColWidth="9.1796875" defaultRowHeight="15.5"/>
  <cols>
    <col min="1" max="1" width="91.81640625" style="107" bestFit="1" customWidth="1"/>
    <col min="2" max="2" width="11.26953125" style="107" hidden="1" customWidth="1"/>
    <col min="3" max="3" width="11.81640625" style="107" hidden="1" customWidth="1"/>
    <col min="4" max="4" width="12.1796875" style="107" hidden="1" customWidth="1"/>
    <col min="5" max="5" width="13" style="107" customWidth="1"/>
    <col min="6" max="7" width="11.81640625" style="107" hidden="1" customWidth="1"/>
    <col min="8" max="8" width="12.453125" style="107" hidden="1" customWidth="1"/>
    <col min="9" max="9" width="12.1796875" style="107" hidden="1" customWidth="1"/>
    <col min="10" max="10" width="12.54296875" style="107" hidden="1" customWidth="1"/>
    <col min="11" max="11" width="12.1796875" style="107" hidden="1" customWidth="1"/>
    <col min="12" max="12" width="11.453125" style="107" hidden="1" customWidth="1"/>
    <col min="13" max="13" width="12.453125" style="107" hidden="1" customWidth="1"/>
    <col min="14" max="14" width="16.7265625" style="107" bestFit="1" customWidth="1"/>
    <col min="15" max="20" width="17.26953125" style="107" customWidth="1"/>
    <col min="21" max="253" width="9.1796875" style="107"/>
    <col min="254" max="254" width="65.7265625" style="107" bestFit="1" customWidth="1"/>
    <col min="255" max="255" width="9.54296875" style="107" bestFit="1" customWidth="1"/>
    <col min="256" max="266" width="0" style="107" hidden="1" customWidth="1"/>
    <col min="267" max="267" width="14.7265625" style="107" bestFit="1" customWidth="1"/>
    <col min="268" max="272" width="0" style="107" hidden="1" customWidth="1"/>
    <col min="273" max="276" width="17.26953125" style="107" customWidth="1"/>
    <col min="277" max="509" width="9.1796875" style="107"/>
    <col min="510" max="510" width="65.7265625" style="107" bestFit="1" customWidth="1"/>
    <col min="511" max="511" width="9.54296875" style="107" bestFit="1" customWidth="1"/>
    <col min="512" max="522" width="0" style="107" hidden="1" customWidth="1"/>
    <col min="523" max="523" width="14.7265625" style="107" bestFit="1" customWidth="1"/>
    <col min="524" max="528" width="0" style="107" hidden="1" customWidth="1"/>
    <col min="529" max="532" width="17.26953125" style="107" customWidth="1"/>
    <col min="533" max="765" width="9.1796875" style="107"/>
    <col min="766" max="766" width="65.7265625" style="107" bestFit="1" customWidth="1"/>
    <col min="767" max="767" width="9.54296875" style="107" bestFit="1" customWidth="1"/>
    <col min="768" max="778" width="0" style="107" hidden="1" customWidth="1"/>
    <col min="779" max="779" width="14.7265625" style="107" bestFit="1" customWidth="1"/>
    <col min="780" max="784" width="0" style="107" hidden="1" customWidth="1"/>
    <col min="785" max="788" width="17.26953125" style="107" customWidth="1"/>
    <col min="789" max="1021" width="9.1796875" style="107"/>
    <col min="1022" max="1022" width="65.7265625" style="107" bestFit="1" customWidth="1"/>
    <col min="1023" max="1023" width="9.54296875" style="107" bestFit="1" customWidth="1"/>
    <col min="1024" max="1034" width="0" style="107" hidden="1" customWidth="1"/>
    <col min="1035" max="1035" width="14.7265625" style="107" bestFit="1" customWidth="1"/>
    <col min="1036" max="1040" width="0" style="107" hidden="1" customWidth="1"/>
    <col min="1041" max="1044" width="17.26953125" style="107" customWidth="1"/>
    <col min="1045" max="1277" width="9.1796875" style="107"/>
    <col min="1278" max="1278" width="65.7265625" style="107" bestFit="1" customWidth="1"/>
    <col min="1279" max="1279" width="9.54296875" style="107" bestFit="1" customWidth="1"/>
    <col min="1280" max="1290" width="0" style="107" hidden="1" customWidth="1"/>
    <col min="1291" max="1291" width="14.7265625" style="107" bestFit="1" customWidth="1"/>
    <col min="1292" max="1296" width="0" style="107" hidden="1" customWidth="1"/>
    <col min="1297" max="1300" width="17.26953125" style="107" customWidth="1"/>
    <col min="1301" max="1533" width="9.1796875" style="107"/>
    <col min="1534" max="1534" width="65.7265625" style="107" bestFit="1" customWidth="1"/>
    <col min="1535" max="1535" width="9.54296875" style="107" bestFit="1" customWidth="1"/>
    <col min="1536" max="1546" width="0" style="107" hidden="1" customWidth="1"/>
    <col min="1547" max="1547" width="14.7265625" style="107" bestFit="1" customWidth="1"/>
    <col min="1548" max="1552" width="0" style="107" hidden="1" customWidth="1"/>
    <col min="1553" max="1556" width="17.26953125" style="107" customWidth="1"/>
    <col min="1557" max="1789" width="9.1796875" style="107"/>
    <col min="1790" max="1790" width="65.7265625" style="107" bestFit="1" customWidth="1"/>
    <col min="1791" max="1791" width="9.54296875" style="107" bestFit="1" customWidth="1"/>
    <col min="1792" max="1802" width="0" style="107" hidden="1" customWidth="1"/>
    <col min="1803" max="1803" width="14.7265625" style="107" bestFit="1" customWidth="1"/>
    <col min="1804" max="1808" width="0" style="107" hidden="1" customWidth="1"/>
    <col min="1809" max="1812" width="17.26953125" style="107" customWidth="1"/>
    <col min="1813" max="2045" width="9.1796875" style="107"/>
    <col min="2046" max="2046" width="65.7265625" style="107" bestFit="1" customWidth="1"/>
    <col min="2047" max="2047" width="9.54296875" style="107" bestFit="1" customWidth="1"/>
    <col min="2048" max="2058" width="0" style="107" hidden="1" customWidth="1"/>
    <col min="2059" max="2059" width="14.7265625" style="107" bestFit="1" customWidth="1"/>
    <col min="2060" max="2064" width="0" style="107" hidden="1" customWidth="1"/>
    <col min="2065" max="2068" width="17.26953125" style="107" customWidth="1"/>
    <col min="2069" max="2301" width="9.1796875" style="107"/>
    <col min="2302" max="2302" width="65.7265625" style="107" bestFit="1" customWidth="1"/>
    <col min="2303" max="2303" width="9.54296875" style="107" bestFit="1" customWidth="1"/>
    <col min="2304" max="2314" width="0" style="107" hidden="1" customWidth="1"/>
    <col min="2315" max="2315" width="14.7265625" style="107" bestFit="1" customWidth="1"/>
    <col min="2316" max="2320" width="0" style="107" hidden="1" customWidth="1"/>
    <col min="2321" max="2324" width="17.26953125" style="107" customWidth="1"/>
    <col min="2325" max="2557" width="9.1796875" style="107"/>
    <col min="2558" max="2558" width="65.7265625" style="107" bestFit="1" customWidth="1"/>
    <col min="2559" max="2559" width="9.54296875" style="107" bestFit="1" customWidth="1"/>
    <col min="2560" max="2570" width="0" style="107" hidden="1" customWidth="1"/>
    <col min="2571" max="2571" width="14.7265625" style="107" bestFit="1" customWidth="1"/>
    <col min="2572" max="2576" width="0" style="107" hidden="1" customWidth="1"/>
    <col min="2577" max="2580" width="17.26953125" style="107" customWidth="1"/>
    <col min="2581" max="2813" width="9.1796875" style="107"/>
    <col min="2814" max="2814" width="65.7265625" style="107" bestFit="1" customWidth="1"/>
    <col min="2815" max="2815" width="9.54296875" style="107" bestFit="1" customWidth="1"/>
    <col min="2816" max="2826" width="0" style="107" hidden="1" customWidth="1"/>
    <col min="2827" max="2827" width="14.7265625" style="107" bestFit="1" customWidth="1"/>
    <col min="2828" max="2832" width="0" style="107" hidden="1" customWidth="1"/>
    <col min="2833" max="2836" width="17.26953125" style="107" customWidth="1"/>
    <col min="2837" max="3069" width="9.1796875" style="107"/>
    <col min="3070" max="3070" width="65.7265625" style="107" bestFit="1" customWidth="1"/>
    <col min="3071" max="3071" width="9.54296875" style="107" bestFit="1" customWidth="1"/>
    <col min="3072" max="3082" width="0" style="107" hidden="1" customWidth="1"/>
    <col min="3083" max="3083" width="14.7265625" style="107" bestFit="1" customWidth="1"/>
    <col min="3084" max="3088" width="0" style="107" hidden="1" customWidth="1"/>
    <col min="3089" max="3092" width="17.26953125" style="107" customWidth="1"/>
    <col min="3093" max="3325" width="9.1796875" style="107"/>
    <col min="3326" max="3326" width="65.7265625" style="107" bestFit="1" customWidth="1"/>
    <col min="3327" max="3327" width="9.54296875" style="107" bestFit="1" customWidth="1"/>
    <col min="3328" max="3338" width="0" style="107" hidden="1" customWidth="1"/>
    <col min="3339" max="3339" width="14.7265625" style="107" bestFit="1" customWidth="1"/>
    <col min="3340" max="3344" width="0" style="107" hidden="1" customWidth="1"/>
    <col min="3345" max="3348" width="17.26953125" style="107" customWidth="1"/>
    <col min="3349" max="3581" width="9.1796875" style="107"/>
    <col min="3582" max="3582" width="65.7265625" style="107" bestFit="1" customWidth="1"/>
    <col min="3583" max="3583" width="9.54296875" style="107" bestFit="1" customWidth="1"/>
    <col min="3584" max="3594" width="0" style="107" hidden="1" customWidth="1"/>
    <col min="3595" max="3595" width="14.7265625" style="107" bestFit="1" customWidth="1"/>
    <col min="3596" max="3600" width="0" style="107" hidden="1" customWidth="1"/>
    <col min="3601" max="3604" width="17.26953125" style="107" customWidth="1"/>
    <col min="3605" max="3837" width="9.1796875" style="107"/>
    <col min="3838" max="3838" width="65.7265625" style="107" bestFit="1" customWidth="1"/>
    <col min="3839" max="3839" width="9.54296875" style="107" bestFit="1" customWidth="1"/>
    <col min="3840" max="3850" width="0" style="107" hidden="1" customWidth="1"/>
    <col min="3851" max="3851" width="14.7265625" style="107" bestFit="1" customWidth="1"/>
    <col min="3852" max="3856" width="0" style="107" hidden="1" customWidth="1"/>
    <col min="3857" max="3860" width="17.26953125" style="107" customWidth="1"/>
    <col min="3861" max="4093" width="9.1796875" style="107"/>
    <col min="4094" max="4094" width="65.7265625" style="107" bestFit="1" customWidth="1"/>
    <col min="4095" max="4095" width="9.54296875" style="107" bestFit="1" customWidth="1"/>
    <col min="4096" max="4106" width="0" style="107" hidden="1" customWidth="1"/>
    <col min="4107" max="4107" width="14.7265625" style="107" bestFit="1" customWidth="1"/>
    <col min="4108" max="4112" width="0" style="107" hidden="1" customWidth="1"/>
    <col min="4113" max="4116" width="17.26953125" style="107" customWidth="1"/>
    <col min="4117" max="4349" width="9.1796875" style="107"/>
    <col min="4350" max="4350" width="65.7265625" style="107" bestFit="1" customWidth="1"/>
    <col min="4351" max="4351" width="9.54296875" style="107" bestFit="1" customWidth="1"/>
    <col min="4352" max="4362" width="0" style="107" hidden="1" customWidth="1"/>
    <col min="4363" max="4363" width="14.7265625" style="107" bestFit="1" customWidth="1"/>
    <col min="4364" max="4368" width="0" style="107" hidden="1" customWidth="1"/>
    <col min="4369" max="4372" width="17.26953125" style="107" customWidth="1"/>
    <col min="4373" max="4605" width="9.1796875" style="107"/>
    <col min="4606" max="4606" width="65.7265625" style="107" bestFit="1" customWidth="1"/>
    <col min="4607" max="4607" width="9.54296875" style="107" bestFit="1" customWidth="1"/>
    <col min="4608" max="4618" width="0" style="107" hidden="1" customWidth="1"/>
    <col min="4619" max="4619" width="14.7265625" style="107" bestFit="1" customWidth="1"/>
    <col min="4620" max="4624" width="0" style="107" hidden="1" customWidth="1"/>
    <col min="4625" max="4628" width="17.26953125" style="107" customWidth="1"/>
    <col min="4629" max="4861" width="9.1796875" style="107"/>
    <col min="4862" max="4862" width="65.7265625" style="107" bestFit="1" customWidth="1"/>
    <col min="4863" max="4863" width="9.54296875" style="107" bestFit="1" customWidth="1"/>
    <col min="4864" max="4874" width="0" style="107" hidden="1" customWidth="1"/>
    <col min="4875" max="4875" width="14.7265625" style="107" bestFit="1" customWidth="1"/>
    <col min="4876" max="4880" width="0" style="107" hidden="1" customWidth="1"/>
    <col min="4881" max="4884" width="17.26953125" style="107" customWidth="1"/>
    <col min="4885" max="5117" width="9.1796875" style="107"/>
    <col min="5118" max="5118" width="65.7265625" style="107" bestFit="1" customWidth="1"/>
    <col min="5119" max="5119" width="9.54296875" style="107" bestFit="1" customWidth="1"/>
    <col min="5120" max="5130" width="0" style="107" hidden="1" customWidth="1"/>
    <col min="5131" max="5131" width="14.7265625" style="107" bestFit="1" customWidth="1"/>
    <col min="5132" max="5136" width="0" style="107" hidden="1" customWidth="1"/>
    <col min="5137" max="5140" width="17.26953125" style="107" customWidth="1"/>
    <col min="5141" max="5373" width="9.1796875" style="107"/>
    <col min="5374" max="5374" width="65.7265625" style="107" bestFit="1" customWidth="1"/>
    <col min="5375" max="5375" width="9.54296875" style="107" bestFit="1" customWidth="1"/>
    <col min="5376" max="5386" width="0" style="107" hidden="1" customWidth="1"/>
    <col min="5387" max="5387" width="14.7265625" style="107" bestFit="1" customWidth="1"/>
    <col min="5388" max="5392" width="0" style="107" hidden="1" customWidth="1"/>
    <col min="5393" max="5396" width="17.26953125" style="107" customWidth="1"/>
    <col min="5397" max="5629" width="9.1796875" style="107"/>
    <col min="5630" max="5630" width="65.7265625" style="107" bestFit="1" customWidth="1"/>
    <col min="5631" max="5631" width="9.54296875" style="107" bestFit="1" customWidth="1"/>
    <col min="5632" max="5642" width="0" style="107" hidden="1" customWidth="1"/>
    <col min="5643" max="5643" width="14.7265625" style="107" bestFit="1" customWidth="1"/>
    <col min="5644" max="5648" width="0" style="107" hidden="1" customWidth="1"/>
    <col min="5649" max="5652" width="17.26953125" style="107" customWidth="1"/>
    <col min="5653" max="5885" width="9.1796875" style="107"/>
    <col min="5886" max="5886" width="65.7265625" style="107" bestFit="1" customWidth="1"/>
    <col min="5887" max="5887" width="9.54296875" style="107" bestFit="1" customWidth="1"/>
    <col min="5888" max="5898" width="0" style="107" hidden="1" customWidth="1"/>
    <col min="5899" max="5899" width="14.7265625" style="107" bestFit="1" customWidth="1"/>
    <col min="5900" max="5904" width="0" style="107" hidden="1" customWidth="1"/>
    <col min="5905" max="5908" width="17.26953125" style="107" customWidth="1"/>
    <col min="5909" max="6141" width="9.1796875" style="107"/>
    <col min="6142" max="6142" width="65.7265625" style="107" bestFit="1" customWidth="1"/>
    <col min="6143" max="6143" width="9.54296875" style="107" bestFit="1" customWidth="1"/>
    <col min="6144" max="6154" width="0" style="107" hidden="1" customWidth="1"/>
    <col min="6155" max="6155" width="14.7265625" style="107" bestFit="1" customWidth="1"/>
    <col min="6156" max="6160" width="0" style="107" hidden="1" customWidth="1"/>
    <col min="6161" max="6164" width="17.26953125" style="107" customWidth="1"/>
    <col min="6165" max="6397" width="9.1796875" style="107"/>
    <col min="6398" max="6398" width="65.7265625" style="107" bestFit="1" customWidth="1"/>
    <col min="6399" max="6399" width="9.54296875" style="107" bestFit="1" customWidth="1"/>
    <col min="6400" max="6410" width="0" style="107" hidden="1" customWidth="1"/>
    <col min="6411" max="6411" width="14.7265625" style="107" bestFit="1" customWidth="1"/>
    <col min="6412" max="6416" width="0" style="107" hidden="1" customWidth="1"/>
    <col min="6417" max="6420" width="17.26953125" style="107" customWidth="1"/>
    <col min="6421" max="6653" width="9.1796875" style="107"/>
    <col min="6654" max="6654" width="65.7265625" style="107" bestFit="1" customWidth="1"/>
    <col min="6655" max="6655" width="9.54296875" style="107" bestFit="1" customWidth="1"/>
    <col min="6656" max="6666" width="0" style="107" hidden="1" customWidth="1"/>
    <col min="6667" max="6667" width="14.7265625" style="107" bestFit="1" customWidth="1"/>
    <col min="6668" max="6672" width="0" style="107" hidden="1" customWidth="1"/>
    <col min="6673" max="6676" width="17.26953125" style="107" customWidth="1"/>
    <col min="6677" max="6909" width="9.1796875" style="107"/>
    <col min="6910" max="6910" width="65.7265625" style="107" bestFit="1" customWidth="1"/>
    <col min="6911" max="6911" width="9.54296875" style="107" bestFit="1" customWidth="1"/>
    <col min="6912" max="6922" width="0" style="107" hidden="1" customWidth="1"/>
    <col min="6923" max="6923" width="14.7265625" style="107" bestFit="1" customWidth="1"/>
    <col min="6924" max="6928" width="0" style="107" hidden="1" customWidth="1"/>
    <col min="6929" max="6932" width="17.26953125" style="107" customWidth="1"/>
    <col min="6933" max="7165" width="9.1796875" style="107"/>
    <col min="7166" max="7166" width="65.7265625" style="107" bestFit="1" customWidth="1"/>
    <col min="7167" max="7167" width="9.54296875" style="107" bestFit="1" customWidth="1"/>
    <col min="7168" max="7178" width="0" style="107" hidden="1" customWidth="1"/>
    <col min="7179" max="7179" width="14.7265625" style="107" bestFit="1" customWidth="1"/>
    <col min="7180" max="7184" width="0" style="107" hidden="1" customWidth="1"/>
    <col min="7185" max="7188" width="17.26953125" style="107" customWidth="1"/>
    <col min="7189" max="7421" width="9.1796875" style="107"/>
    <col min="7422" max="7422" width="65.7265625" style="107" bestFit="1" customWidth="1"/>
    <col min="7423" max="7423" width="9.54296875" style="107" bestFit="1" customWidth="1"/>
    <col min="7424" max="7434" width="0" style="107" hidden="1" customWidth="1"/>
    <col min="7435" max="7435" width="14.7265625" style="107" bestFit="1" customWidth="1"/>
    <col min="7436" max="7440" width="0" style="107" hidden="1" customWidth="1"/>
    <col min="7441" max="7444" width="17.26953125" style="107" customWidth="1"/>
    <col min="7445" max="7677" width="9.1796875" style="107"/>
    <col min="7678" max="7678" width="65.7265625" style="107" bestFit="1" customWidth="1"/>
    <col min="7679" max="7679" width="9.54296875" style="107" bestFit="1" customWidth="1"/>
    <col min="7680" max="7690" width="0" style="107" hidden="1" customWidth="1"/>
    <col min="7691" max="7691" width="14.7265625" style="107" bestFit="1" customWidth="1"/>
    <col min="7692" max="7696" width="0" style="107" hidden="1" customWidth="1"/>
    <col min="7697" max="7700" width="17.26953125" style="107" customWidth="1"/>
    <col min="7701" max="7933" width="9.1796875" style="107"/>
    <col min="7934" max="7934" width="65.7265625" style="107" bestFit="1" customWidth="1"/>
    <col min="7935" max="7935" width="9.54296875" style="107" bestFit="1" customWidth="1"/>
    <col min="7936" max="7946" width="0" style="107" hidden="1" customWidth="1"/>
    <col min="7947" max="7947" width="14.7265625" style="107" bestFit="1" customWidth="1"/>
    <col min="7948" max="7952" width="0" style="107" hidden="1" customWidth="1"/>
    <col min="7953" max="7956" width="17.26953125" style="107" customWidth="1"/>
    <col min="7957" max="8189" width="9.1796875" style="107"/>
    <col min="8190" max="8190" width="65.7265625" style="107" bestFit="1" customWidth="1"/>
    <col min="8191" max="8191" width="9.54296875" style="107" bestFit="1" customWidth="1"/>
    <col min="8192" max="8202" width="0" style="107" hidden="1" customWidth="1"/>
    <col min="8203" max="8203" width="14.7265625" style="107" bestFit="1" customWidth="1"/>
    <col min="8204" max="8208" width="0" style="107" hidden="1" customWidth="1"/>
    <col min="8209" max="8212" width="17.26953125" style="107" customWidth="1"/>
    <col min="8213" max="8445" width="9.1796875" style="107"/>
    <col min="8446" max="8446" width="65.7265625" style="107" bestFit="1" customWidth="1"/>
    <col min="8447" max="8447" width="9.54296875" style="107" bestFit="1" customWidth="1"/>
    <col min="8448" max="8458" width="0" style="107" hidden="1" customWidth="1"/>
    <col min="8459" max="8459" width="14.7265625" style="107" bestFit="1" customWidth="1"/>
    <col min="8460" max="8464" width="0" style="107" hidden="1" customWidth="1"/>
    <col min="8465" max="8468" width="17.26953125" style="107" customWidth="1"/>
    <col min="8469" max="8701" width="9.1796875" style="107"/>
    <col min="8702" max="8702" width="65.7265625" style="107" bestFit="1" customWidth="1"/>
    <col min="8703" max="8703" width="9.54296875" style="107" bestFit="1" customWidth="1"/>
    <col min="8704" max="8714" width="0" style="107" hidden="1" customWidth="1"/>
    <col min="8715" max="8715" width="14.7265625" style="107" bestFit="1" customWidth="1"/>
    <col min="8716" max="8720" width="0" style="107" hidden="1" customWidth="1"/>
    <col min="8721" max="8724" width="17.26953125" style="107" customWidth="1"/>
    <col min="8725" max="8957" width="9.1796875" style="107"/>
    <col min="8958" max="8958" width="65.7265625" style="107" bestFit="1" customWidth="1"/>
    <col min="8959" max="8959" width="9.54296875" style="107" bestFit="1" customWidth="1"/>
    <col min="8960" max="8970" width="0" style="107" hidden="1" customWidth="1"/>
    <col min="8971" max="8971" width="14.7265625" style="107" bestFit="1" customWidth="1"/>
    <col min="8972" max="8976" width="0" style="107" hidden="1" customWidth="1"/>
    <col min="8977" max="8980" width="17.26953125" style="107" customWidth="1"/>
    <col min="8981" max="9213" width="9.1796875" style="107"/>
    <col min="9214" max="9214" width="65.7265625" style="107" bestFit="1" customWidth="1"/>
    <col min="9215" max="9215" width="9.54296875" style="107" bestFit="1" customWidth="1"/>
    <col min="9216" max="9226" width="0" style="107" hidden="1" customWidth="1"/>
    <col min="9227" max="9227" width="14.7265625" style="107" bestFit="1" customWidth="1"/>
    <col min="9228" max="9232" width="0" style="107" hidden="1" customWidth="1"/>
    <col min="9233" max="9236" width="17.26953125" style="107" customWidth="1"/>
    <col min="9237" max="9469" width="9.1796875" style="107"/>
    <col min="9470" max="9470" width="65.7265625" style="107" bestFit="1" customWidth="1"/>
    <col min="9471" max="9471" width="9.54296875" style="107" bestFit="1" customWidth="1"/>
    <col min="9472" max="9482" width="0" style="107" hidden="1" customWidth="1"/>
    <col min="9483" max="9483" width="14.7265625" style="107" bestFit="1" customWidth="1"/>
    <col min="9484" max="9488" width="0" style="107" hidden="1" customWidth="1"/>
    <col min="9489" max="9492" width="17.26953125" style="107" customWidth="1"/>
    <col min="9493" max="9725" width="9.1796875" style="107"/>
    <col min="9726" max="9726" width="65.7265625" style="107" bestFit="1" customWidth="1"/>
    <col min="9727" max="9727" width="9.54296875" style="107" bestFit="1" customWidth="1"/>
    <col min="9728" max="9738" width="0" style="107" hidden="1" customWidth="1"/>
    <col min="9739" max="9739" width="14.7265625" style="107" bestFit="1" customWidth="1"/>
    <col min="9740" max="9744" width="0" style="107" hidden="1" customWidth="1"/>
    <col min="9745" max="9748" width="17.26953125" style="107" customWidth="1"/>
    <col min="9749" max="9981" width="9.1796875" style="107"/>
    <col min="9982" max="9982" width="65.7265625" style="107" bestFit="1" customWidth="1"/>
    <col min="9983" max="9983" width="9.54296875" style="107" bestFit="1" customWidth="1"/>
    <col min="9984" max="9994" width="0" style="107" hidden="1" customWidth="1"/>
    <col min="9995" max="9995" width="14.7265625" style="107" bestFit="1" customWidth="1"/>
    <col min="9996" max="10000" width="0" style="107" hidden="1" customWidth="1"/>
    <col min="10001" max="10004" width="17.26953125" style="107" customWidth="1"/>
    <col min="10005" max="10237" width="9.1796875" style="107"/>
    <col min="10238" max="10238" width="65.7265625" style="107" bestFit="1" customWidth="1"/>
    <col min="10239" max="10239" width="9.54296875" style="107" bestFit="1" customWidth="1"/>
    <col min="10240" max="10250" width="0" style="107" hidden="1" customWidth="1"/>
    <col min="10251" max="10251" width="14.7265625" style="107" bestFit="1" customWidth="1"/>
    <col min="10252" max="10256" width="0" style="107" hidden="1" customWidth="1"/>
    <col min="10257" max="10260" width="17.26953125" style="107" customWidth="1"/>
    <col min="10261" max="10493" width="9.1796875" style="107"/>
    <col min="10494" max="10494" width="65.7265625" style="107" bestFit="1" customWidth="1"/>
    <col min="10495" max="10495" width="9.54296875" style="107" bestFit="1" customWidth="1"/>
    <col min="10496" max="10506" width="0" style="107" hidden="1" customWidth="1"/>
    <col min="10507" max="10507" width="14.7265625" style="107" bestFit="1" customWidth="1"/>
    <col min="10508" max="10512" width="0" style="107" hidden="1" customWidth="1"/>
    <col min="10513" max="10516" width="17.26953125" style="107" customWidth="1"/>
    <col min="10517" max="10749" width="9.1796875" style="107"/>
    <col min="10750" max="10750" width="65.7265625" style="107" bestFit="1" customWidth="1"/>
    <col min="10751" max="10751" width="9.54296875" style="107" bestFit="1" customWidth="1"/>
    <col min="10752" max="10762" width="0" style="107" hidden="1" customWidth="1"/>
    <col min="10763" max="10763" width="14.7265625" style="107" bestFit="1" customWidth="1"/>
    <col min="10764" max="10768" width="0" style="107" hidden="1" customWidth="1"/>
    <col min="10769" max="10772" width="17.26953125" style="107" customWidth="1"/>
    <col min="10773" max="11005" width="9.1796875" style="107"/>
    <col min="11006" max="11006" width="65.7265625" style="107" bestFit="1" customWidth="1"/>
    <col min="11007" max="11007" width="9.54296875" style="107" bestFit="1" customWidth="1"/>
    <col min="11008" max="11018" width="0" style="107" hidden="1" customWidth="1"/>
    <col min="11019" max="11019" width="14.7265625" style="107" bestFit="1" customWidth="1"/>
    <col min="11020" max="11024" width="0" style="107" hidden="1" customWidth="1"/>
    <col min="11025" max="11028" width="17.26953125" style="107" customWidth="1"/>
    <col min="11029" max="11261" width="9.1796875" style="107"/>
    <col min="11262" max="11262" width="65.7265625" style="107" bestFit="1" customWidth="1"/>
    <col min="11263" max="11263" width="9.54296875" style="107" bestFit="1" customWidth="1"/>
    <col min="11264" max="11274" width="0" style="107" hidden="1" customWidth="1"/>
    <col min="11275" max="11275" width="14.7265625" style="107" bestFit="1" customWidth="1"/>
    <col min="11276" max="11280" width="0" style="107" hidden="1" customWidth="1"/>
    <col min="11281" max="11284" width="17.26953125" style="107" customWidth="1"/>
    <col min="11285" max="11517" width="9.1796875" style="107"/>
    <col min="11518" max="11518" width="65.7265625" style="107" bestFit="1" customWidth="1"/>
    <col min="11519" max="11519" width="9.54296875" style="107" bestFit="1" customWidth="1"/>
    <col min="11520" max="11530" width="0" style="107" hidden="1" customWidth="1"/>
    <col min="11531" max="11531" width="14.7265625" style="107" bestFit="1" customWidth="1"/>
    <col min="11532" max="11536" width="0" style="107" hidden="1" customWidth="1"/>
    <col min="11537" max="11540" width="17.26953125" style="107" customWidth="1"/>
    <col min="11541" max="11773" width="9.1796875" style="107"/>
    <col min="11774" max="11774" width="65.7265625" style="107" bestFit="1" customWidth="1"/>
    <col min="11775" max="11775" width="9.54296875" style="107" bestFit="1" customWidth="1"/>
    <col min="11776" max="11786" width="0" style="107" hidden="1" customWidth="1"/>
    <col min="11787" max="11787" width="14.7265625" style="107" bestFit="1" customWidth="1"/>
    <col min="11788" max="11792" width="0" style="107" hidden="1" customWidth="1"/>
    <col min="11793" max="11796" width="17.26953125" style="107" customWidth="1"/>
    <col min="11797" max="12029" width="9.1796875" style="107"/>
    <col min="12030" max="12030" width="65.7265625" style="107" bestFit="1" customWidth="1"/>
    <col min="12031" max="12031" width="9.54296875" style="107" bestFit="1" customWidth="1"/>
    <col min="12032" max="12042" width="0" style="107" hidden="1" customWidth="1"/>
    <col min="12043" max="12043" width="14.7265625" style="107" bestFit="1" customWidth="1"/>
    <col min="12044" max="12048" width="0" style="107" hidden="1" customWidth="1"/>
    <col min="12049" max="12052" width="17.26953125" style="107" customWidth="1"/>
    <col min="12053" max="12285" width="9.1796875" style="107"/>
    <col min="12286" max="12286" width="65.7265625" style="107" bestFit="1" customWidth="1"/>
    <col min="12287" max="12287" width="9.54296875" style="107" bestFit="1" customWidth="1"/>
    <col min="12288" max="12298" width="0" style="107" hidden="1" customWidth="1"/>
    <col min="12299" max="12299" width="14.7265625" style="107" bestFit="1" customWidth="1"/>
    <col min="12300" max="12304" width="0" style="107" hidden="1" customWidth="1"/>
    <col min="12305" max="12308" width="17.26953125" style="107" customWidth="1"/>
    <col min="12309" max="12541" width="9.1796875" style="107"/>
    <col min="12542" max="12542" width="65.7265625" style="107" bestFit="1" customWidth="1"/>
    <col min="12543" max="12543" width="9.54296875" style="107" bestFit="1" customWidth="1"/>
    <col min="12544" max="12554" width="0" style="107" hidden="1" customWidth="1"/>
    <col min="12555" max="12555" width="14.7265625" style="107" bestFit="1" customWidth="1"/>
    <col min="12556" max="12560" width="0" style="107" hidden="1" customWidth="1"/>
    <col min="12561" max="12564" width="17.26953125" style="107" customWidth="1"/>
    <col min="12565" max="12797" width="9.1796875" style="107"/>
    <col min="12798" max="12798" width="65.7265625" style="107" bestFit="1" customWidth="1"/>
    <col min="12799" max="12799" width="9.54296875" style="107" bestFit="1" customWidth="1"/>
    <col min="12800" max="12810" width="0" style="107" hidden="1" customWidth="1"/>
    <col min="12811" max="12811" width="14.7265625" style="107" bestFit="1" customWidth="1"/>
    <col min="12812" max="12816" width="0" style="107" hidden="1" customWidth="1"/>
    <col min="12817" max="12820" width="17.26953125" style="107" customWidth="1"/>
    <col min="12821" max="13053" width="9.1796875" style="107"/>
    <col min="13054" max="13054" width="65.7265625" style="107" bestFit="1" customWidth="1"/>
    <col min="13055" max="13055" width="9.54296875" style="107" bestFit="1" customWidth="1"/>
    <col min="13056" max="13066" width="0" style="107" hidden="1" customWidth="1"/>
    <col min="13067" max="13067" width="14.7265625" style="107" bestFit="1" customWidth="1"/>
    <col min="13068" max="13072" width="0" style="107" hidden="1" customWidth="1"/>
    <col min="13073" max="13076" width="17.26953125" style="107" customWidth="1"/>
    <col min="13077" max="13309" width="9.1796875" style="107"/>
    <col min="13310" max="13310" width="65.7265625" style="107" bestFit="1" customWidth="1"/>
    <col min="13311" max="13311" width="9.54296875" style="107" bestFit="1" customWidth="1"/>
    <col min="13312" max="13322" width="0" style="107" hidden="1" customWidth="1"/>
    <col min="13323" max="13323" width="14.7265625" style="107" bestFit="1" customWidth="1"/>
    <col min="13324" max="13328" width="0" style="107" hidden="1" customWidth="1"/>
    <col min="13329" max="13332" width="17.26953125" style="107" customWidth="1"/>
    <col min="13333" max="13565" width="9.1796875" style="107"/>
    <col min="13566" max="13566" width="65.7265625" style="107" bestFit="1" customWidth="1"/>
    <col min="13567" max="13567" width="9.54296875" style="107" bestFit="1" customWidth="1"/>
    <col min="13568" max="13578" width="0" style="107" hidden="1" customWidth="1"/>
    <col min="13579" max="13579" width="14.7265625" style="107" bestFit="1" customWidth="1"/>
    <col min="13580" max="13584" width="0" style="107" hidden="1" customWidth="1"/>
    <col min="13585" max="13588" width="17.26953125" style="107" customWidth="1"/>
    <col min="13589" max="13821" width="9.1796875" style="107"/>
    <col min="13822" max="13822" width="65.7265625" style="107" bestFit="1" customWidth="1"/>
    <col min="13823" max="13823" width="9.54296875" style="107" bestFit="1" customWidth="1"/>
    <col min="13824" max="13834" width="0" style="107" hidden="1" customWidth="1"/>
    <col min="13835" max="13835" width="14.7265625" style="107" bestFit="1" customWidth="1"/>
    <col min="13836" max="13840" width="0" style="107" hidden="1" customWidth="1"/>
    <col min="13841" max="13844" width="17.26953125" style="107" customWidth="1"/>
    <col min="13845" max="14077" width="9.1796875" style="107"/>
    <col min="14078" max="14078" width="65.7265625" style="107" bestFit="1" customWidth="1"/>
    <col min="14079" max="14079" width="9.54296875" style="107" bestFit="1" customWidth="1"/>
    <col min="14080" max="14090" width="0" style="107" hidden="1" customWidth="1"/>
    <col min="14091" max="14091" width="14.7265625" style="107" bestFit="1" customWidth="1"/>
    <col min="14092" max="14096" width="0" style="107" hidden="1" customWidth="1"/>
    <col min="14097" max="14100" width="17.26953125" style="107" customWidth="1"/>
    <col min="14101" max="14333" width="9.1796875" style="107"/>
    <col min="14334" max="14334" width="65.7265625" style="107" bestFit="1" customWidth="1"/>
    <col min="14335" max="14335" width="9.54296875" style="107" bestFit="1" customWidth="1"/>
    <col min="14336" max="14346" width="0" style="107" hidden="1" customWidth="1"/>
    <col min="14347" max="14347" width="14.7265625" style="107" bestFit="1" customWidth="1"/>
    <col min="14348" max="14352" width="0" style="107" hidden="1" customWidth="1"/>
    <col min="14353" max="14356" width="17.26953125" style="107" customWidth="1"/>
    <col min="14357" max="14589" width="9.1796875" style="107"/>
    <col min="14590" max="14590" width="65.7265625" style="107" bestFit="1" customWidth="1"/>
    <col min="14591" max="14591" width="9.54296875" style="107" bestFit="1" customWidth="1"/>
    <col min="14592" max="14602" width="0" style="107" hidden="1" customWidth="1"/>
    <col min="14603" max="14603" width="14.7265625" style="107" bestFit="1" customWidth="1"/>
    <col min="14604" max="14608" width="0" style="107" hidden="1" customWidth="1"/>
    <col min="14609" max="14612" width="17.26953125" style="107" customWidth="1"/>
    <col min="14613" max="14845" width="9.1796875" style="107"/>
    <col min="14846" max="14846" width="65.7265625" style="107" bestFit="1" customWidth="1"/>
    <col min="14847" max="14847" width="9.54296875" style="107" bestFit="1" customWidth="1"/>
    <col min="14848" max="14858" width="0" style="107" hidden="1" customWidth="1"/>
    <col min="14859" max="14859" width="14.7265625" style="107" bestFit="1" customWidth="1"/>
    <col min="14860" max="14864" width="0" style="107" hidden="1" customWidth="1"/>
    <col min="14865" max="14868" width="17.26953125" style="107" customWidth="1"/>
    <col min="14869" max="15101" width="9.1796875" style="107"/>
    <col min="15102" max="15102" width="65.7265625" style="107" bestFit="1" customWidth="1"/>
    <col min="15103" max="15103" width="9.54296875" style="107" bestFit="1" customWidth="1"/>
    <col min="15104" max="15114" width="0" style="107" hidden="1" customWidth="1"/>
    <col min="15115" max="15115" width="14.7265625" style="107" bestFit="1" customWidth="1"/>
    <col min="15116" max="15120" width="0" style="107" hidden="1" customWidth="1"/>
    <col min="15121" max="15124" width="17.26953125" style="107" customWidth="1"/>
    <col min="15125" max="15357" width="9.1796875" style="107"/>
    <col min="15358" max="15358" width="65.7265625" style="107" bestFit="1" customWidth="1"/>
    <col min="15359" max="15359" width="9.54296875" style="107" bestFit="1" customWidth="1"/>
    <col min="15360" max="15370" width="0" style="107" hidden="1" customWidth="1"/>
    <col min="15371" max="15371" width="14.7265625" style="107" bestFit="1" customWidth="1"/>
    <col min="15372" max="15376" width="0" style="107" hidden="1" customWidth="1"/>
    <col min="15377" max="15380" width="17.26953125" style="107" customWidth="1"/>
    <col min="15381" max="15613" width="9.1796875" style="107"/>
    <col min="15614" max="15614" width="65.7265625" style="107" bestFit="1" customWidth="1"/>
    <col min="15615" max="15615" width="9.54296875" style="107" bestFit="1" customWidth="1"/>
    <col min="15616" max="15626" width="0" style="107" hidden="1" customWidth="1"/>
    <col min="15627" max="15627" width="14.7265625" style="107" bestFit="1" customWidth="1"/>
    <col min="15628" max="15632" width="0" style="107" hidden="1" customWidth="1"/>
    <col min="15633" max="15636" width="17.26953125" style="107" customWidth="1"/>
    <col min="15637" max="15869" width="9.1796875" style="107"/>
    <col min="15870" max="15870" width="65.7265625" style="107" bestFit="1" customWidth="1"/>
    <col min="15871" max="15871" width="9.54296875" style="107" bestFit="1" customWidth="1"/>
    <col min="15872" max="15882" width="0" style="107" hidden="1" customWidth="1"/>
    <col min="15883" max="15883" width="14.7265625" style="107" bestFit="1" customWidth="1"/>
    <col min="15884" max="15888" width="0" style="107" hidden="1" customWidth="1"/>
    <col min="15889" max="15892" width="17.26953125" style="107" customWidth="1"/>
    <col min="15893" max="16125" width="9.1796875" style="107"/>
    <col min="16126" max="16126" width="65.7265625" style="107" bestFit="1" customWidth="1"/>
    <col min="16127" max="16127" width="9.54296875" style="107" bestFit="1" customWidth="1"/>
    <col min="16128" max="16138" width="0" style="107" hidden="1" customWidth="1"/>
    <col min="16139" max="16139" width="14.7265625" style="107" bestFit="1" customWidth="1"/>
    <col min="16140" max="16144" width="0" style="107" hidden="1" customWidth="1"/>
    <col min="16145" max="16148" width="17.26953125" style="107" customWidth="1"/>
    <col min="16149" max="16384" width="9.1796875" style="107"/>
  </cols>
  <sheetData>
    <row r="1" spans="1:15" s="128" customFormat="1">
      <c r="A1" s="502" t="s">
        <v>304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107"/>
    </row>
    <row r="2" spans="1:15" s="128" customFormat="1">
      <c r="A2" s="504" t="s">
        <v>312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107"/>
    </row>
    <row r="3" spans="1:15" s="128" customFormat="1">
      <c r="A3" s="506" t="s">
        <v>432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107"/>
    </row>
    <row r="4" spans="1:15" s="128" customFormat="1">
      <c r="A4" s="115"/>
      <c r="B4" s="115"/>
      <c r="C4" s="115"/>
      <c r="D4" s="115"/>
      <c r="E4" s="115"/>
      <c r="F4" s="115"/>
      <c r="G4" s="115"/>
      <c r="O4" s="107"/>
    </row>
    <row r="5" spans="1:15">
      <c r="A5" s="115"/>
      <c r="B5" s="115"/>
      <c r="C5" s="115"/>
      <c r="D5" s="115"/>
      <c r="E5" s="115"/>
      <c r="F5" s="115"/>
      <c r="G5" s="115"/>
      <c r="K5" s="115"/>
      <c r="L5" s="115"/>
      <c r="M5" s="115"/>
      <c r="N5" s="115"/>
    </row>
    <row r="6" spans="1:15">
      <c r="A6" s="115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 t="s">
        <v>434</v>
      </c>
    </row>
    <row r="7" spans="1:15" ht="16" thickBot="1">
      <c r="A7" s="115"/>
      <c r="B7" s="120" t="s">
        <v>419</v>
      </c>
      <c r="C7" s="120" t="s">
        <v>420</v>
      </c>
      <c r="D7" s="120" t="s">
        <v>421</v>
      </c>
      <c r="E7" s="120" t="s">
        <v>422</v>
      </c>
      <c r="F7" s="120" t="s">
        <v>423</v>
      </c>
      <c r="G7" s="120" t="s">
        <v>424</v>
      </c>
      <c r="H7" s="120" t="s">
        <v>425</v>
      </c>
      <c r="I7" s="120" t="s">
        <v>426</v>
      </c>
      <c r="J7" s="120" t="s">
        <v>427</v>
      </c>
      <c r="K7" s="120" t="s">
        <v>428</v>
      </c>
      <c r="L7" s="120" t="s">
        <v>429</v>
      </c>
      <c r="M7" s="120" t="s">
        <v>430</v>
      </c>
      <c r="N7" s="331" t="s">
        <v>433</v>
      </c>
    </row>
    <row r="8" spans="1:15">
      <c r="A8" s="115"/>
      <c r="B8" s="115"/>
      <c r="C8" s="115"/>
      <c r="D8" s="115"/>
      <c r="E8" s="115"/>
      <c r="F8" s="115"/>
      <c r="G8" s="115"/>
      <c r="I8" s="130"/>
      <c r="J8" s="130"/>
      <c r="K8" s="115"/>
      <c r="L8" s="115"/>
      <c r="M8" s="115"/>
      <c r="N8" s="115"/>
    </row>
    <row r="9" spans="1:15" ht="16" thickBot="1">
      <c r="A9" s="121" t="s">
        <v>302</v>
      </c>
      <c r="B9" s="123">
        <v>0</v>
      </c>
      <c r="C9" s="123">
        <f>B9</f>
        <v>0</v>
      </c>
      <c r="D9" s="123">
        <f t="shared" ref="D9:N9" si="0">C9</f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  <c r="H9" s="123">
        <f t="shared" si="0"/>
        <v>0</v>
      </c>
      <c r="I9" s="123">
        <f t="shared" si="0"/>
        <v>0</v>
      </c>
      <c r="J9" s="123">
        <f t="shared" si="0"/>
        <v>0</v>
      </c>
      <c r="K9" s="123">
        <f t="shared" si="0"/>
        <v>0</v>
      </c>
      <c r="L9" s="123">
        <f t="shared" si="0"/>
        <v>0</v>
      </c>
      <c r="M9" s="123">
        <f t="shared" si="0"/>
        <v>0</v>
      </c>
      <c r="N9" s="123">
        <f t="shared" si="0"/>
        <v>0</v>
      </c>
    </row>
    <row r="10" spans="1:15">
      <c r="A10" s="115"/>
      <c r="B10" s="115"/>
      <c r="C10" s="115"/>
      <c r="D10" s="115"/>
      <c r="E10" s="115"/>
      <c r="F10" s="115"/>
      <c r="G10" s="115"/>
      <c r="K10" s="115"/>
      <c r="L10" s="115"/>
      <c r="M10" s="115"/>
      <c r="N10" s="115"/>
    </row>
    <row r="11" spans="1:15">
      <c r="A11" s="114" t="s">
        <v>301</v>
      </c>
      <c r="B11" s="115"/>
      <c r="C11" s="115"/>
      <c r="D11" s="115"/>
      <c r="E11" s="115"/>
      <c r="F11" s="115"/>
      <c r="G11" s="115"/>
      <c r="K11" s="115"/>
      <c r="L11" s="115"/>
      <c r="M11" s="115"/>
      <c r="N11" s="115"/>
    </row>
    <row r="12" spans="1:15">
      <c r="A12" s="115"/>
      <c r="B12" s="115"/>
      <c r="C12" s="115"/>
      <c r="D12" s="115"/>
      <c r="E12" s="115"/>
      <c r="F12" s="115"/>
      <c r="G12" s="115"/>
      <c r="K12" s="115"/>
      <c r="L12" s="115"/>
      <c r="M12" s="115"/>
      <c r="N12" s="115"/>
    </row>
    <row r="13" spans="1:15" hidden="1">
      <c r="A13" s="115" t="s">
        <v>313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>
        <f>SUM(B13:M13)</f>
        <v>0</v>
      </c>
    </row>
    <row r="14" spans="1:15" hidden="1">
      <c r="A14" s="118" t="s">
        <v>314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>
        <f>SUM(B14:M14)</f>
        <v>0</v>
      </c>
    </row>
    <row r="15" spans="1:15">
      <c r="A15" s="115" t="s">
        <v>315</v>
      </c>
      <c r="B15" s="115">
        <v>0</v>
      </c>
      <c r="C15" s="107">
        <v>21527</v>
      </c>
      <c r="D15" s="115">
        <v>995026</v>
      </c>
      <c r="E15" s="115">
        <v>4669148</v>
      </c>
      <c r="F15" s="115"/>
      <c r="G15" s="115"/>
      <c r="H15" s="115"/>
      <c r="I15" s="115"/>
      <c r="J15" s="115"/>
      <c r="K15" s="115"/>
      <c r="L15" s="115"/>
      <c r="M15" s="115"/>
      <c r="N15" s="115">
        <f>SUM(B15:M15)</f>
        <v>5685701</v>
      </c>
    </row>
    <row r="16" spans="1:15">
      <c r="A16" s="115"/>
      <c r="B16" s="115"/>
      <c r="C16" s="115"/>
      <c r="D16" s="115"/>
      <c r="E16" s="115"/>
      <c r="F16" s="115"/>
      <c r="G16" s="115"/>
      <c r="K16" s="115"/>
      <c r="L16" s="115"/>
      <c r="M16" s="115"/>
      <c r="N16" s="115"/>
    </row>
    <row r="17" spans="1:14">
      <c r="A17" s="115"/>
      <c r="B17" s="115"/>
      <c r="C17" s="115"/>
      <c r="D17" s="115"/>
      <c r="E17" s="115"/>
      <c r="F17" s="115"/>
      <c r="G17" s="115"/>
      <c r="K17" s="115"/>
      <c r="L17" s="115"/>
      <c r="M17" s="115"/>
      <c r="N17" s="115"/>
    </row>
    <row r="18" spans="1:14">
      <c r="A18" s="125" t="s">
        <v>309</v>
      </c>
      <c r="B18" s="115"/>
      <c r="C18" s="115"/>
      <c r="D18" s="115"/>
      <c r="E18" s="115"/>
      <c r="F18" s="115"/>
      <c r="G18" s="115"/>
      <c r="K18" s="115"/>
      <c r="L18" s="115"/>
      <c r="M18" s="115"/>
      <c r="N18" s="115">
        <f>ROUND(SUM(B18:M18),0)</f>
        <v>0</v>
      </c>
    </row>
    <row r="19" spans="1:14" hidden="1">
      <c r="A19" s="115"/>
      <c r="B19" s="115"/>
      <c r="C19" s="115"/>
      <c r="D19" s="115"/>
      <c r="E19" s="115"/>
      <c r="F19" s="115"/>
      <c r="G19" s="115"/>
      <c r="K19" s="115"/>
      <c r="L19" s="115"/>
      <c r="M19" s="115"/>
      <c r="N19" s="115">
        <f>ROUND(SUM(B19:M19),0)</f>
        <v>0</v>
      </c>
    </row>
    <row r="20" spans="1:14" hidden="1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>
        <f>ROUND(SUM(B20:M20),0)</f>
        <v>0</v>
      </c>
    </row>
    <row r="21" spans="1:14" hidden="1">
      <c r="A21" s="115"/>
      <c r="B21" s="115"/>
      <c r="C21" s="115"/>
      <c r="D21" s="115"/>
      <c r="E21" s="115"/>
      <c r="F21" s="115"/>
      <c r="G21" s="115"/>
      <c r="K21" s="115"/>
      <c r="L21" s="115"/>
      <c r="M21" s="115"/>
      <c r="N21" s="115"/>
    </row>
    <row r="22" spans="1:14">
      <c r="A22" s="115"/>
      <c r="B22" s="115"/>
      <c r="C22" s="115"/>
      <c r="D22" s="115"/>
      <c r="E22" s="115"/>
      <c r="F22" s="115"/>
      <c r="G22" s="115"/>
      <c r="K22" s="115"/>
      <c r="L22" s="115"/>
      <c r="M22" s="115"/>
      <c r="N22" s="115"/>
    </row>
    <row r="23" spans="1:14">
      <c r="A23" s="116" t="s">
        <v>296</v>
      </c>
      <c r="B23" s="126">
        <f>ROUND((SUM(B13:B15)),0)</f>
        <v>0</v>
      </c>
      <c r="C23" s="126">
        <f t="shared" ref="C23:N23" si="1">ROUND((SUM(C13:C15)),0)</f>
        <v>21527</v>
      </c>
      <c r="D23" s="126">
        <f t="shared" si="1"/>
        <v>995026</v>
      </c>
      <c r="E23" s="126">
        <f t="shared" si="1"/>
        <v>4669148</v>
      </c>
      <c r="F23" s="126">
        <f t="shared" si="1"/>
        <v>0</v>
      </c>
      <c r="G23" s="126">
        <f t="shared" si="1"/>
        <v>0</v>
      </c>
      <c r="H23" s="126">
        <f t="shared" si="1"/>
        <v>0</v>
      </c>
      <c r="I23" s="126">
        <f t="shared" si="1"/>
        <v>0</v>
      </c>
      <c r="J23" s="126">
        <f t="shared" si="1"/>
        <v>0</v>
      </c>
      <c r="K23" s="126">
        <f t="shared" si="1"/>
        <v>0</v>
      </c>
      <c r="L23" s="126">
        <f t="shared" si="1"/>
        <v>0</v>
      </c>
      <c r="M23" s="126">
        <f t="shared" si="1"/>
        <v>0</v>
      </c>
      <c r="N23" s="126">
        <f t="shared" si="1"/>
        <v>5685701</v>
      </c>
    </row>
    <row r="24" spans="1:14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1:14">
      <c r="A25" s="114" t="s">
        <v>295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1:14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</row>
    <row r="27" spans="1:14">
      <c r="A27" s="131" t="s">
        <v>316</v>
      </c>
      <c r="B27" s="124">
        <v>0</v>
      </c>
      <c r="C27" s="115">
        <v>-21527</v>
      </c>
      <c r="D27" s="115">
        <v>-995026</v>
      </c>
      <c r="E27" s="115">
        <v>-4669148</v>
      </c>
      <c r="F27" s="115"/>
      <c r="G27" s="115"/>
      <c r="H27" s="115"/>
      <c r="I27" s="115"/>
      <c r="J27" s="115"/>
      <c r="K27" s="115"/>
      <c r="L27" s="115"/>
      <c r="M27" s="115"/>
      <c r="N27" s="115">
        <f t="shared" ref="N27:N32" si="2">ROUND(SUM(B27:M27),0)</f>
        <v>-5685701</v>
      </c>
    </row>
    <row r="28" spans="1:14" hidden="1">
      <c r="A28" s="127" t="s">
        <v>317</v>
      </c>
      <c r="B28" s="115"/>
      <c r="C28" s="115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15">
        <f t="shared" si="2"/>
        <v>0</v>
      </c>
    </row>
    <row r="29" spans="1:14" hidden="1">
      <c r="A29" s="115" t="s">
        <v>318</v>
      </c>
      <c r="B29" s="115"/>
      <c r="C29" s="115"/>
      <c r="D29" s="115"/>
      <c r="E29" s="117"/>
      <c r="F29" s="115"/>
      <c r="G29" s="115"/>
      <c r="H29" s="115"/>
      <c r="I29" s="115"/>
      <c r="J29" s="115"/>
      <c r="K29" s="115"/>
      <c r="L29" s="115"/>
      <c r="M29" s="115"/>
      <c r="N29" s="115">
        <f t="shared" si="2"/>
        <v>0</v>
      </c>
    </row>
    <row r="30" spans="1:14" hidden="1">
      <c r="A30" s="133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>
        <f t="shared" si="2"/>
        <v>0</v>
      </c>
    </row>
    <row r="31" spans="1:14" hidden="1">
      <c r="A31" s="12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>
        <f t="shared" si="2"/>
        <v>0</v>
      </c>
    </row>
    <row r="32" spans="1:14" hidden="1">
      <c r="A32" s="12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>
        <f t="shared" si="2"/>
        <v>0</v>
      </c>
    </row>
    <row r="33" spans="1:14">
      <c r="A33" s="12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</row>
    <row r="34" spans="1:14">
      <c r="A34" s="12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</row>
    <row r="35" spans="1:14">
      <c r="A35" s="114" t="s">
        <v>293</v>
      </c>
      <c r="B35" s="126">
        <f>ROUND(SUM(B27:B32),0)</f>
        <v>0</v>
      </c>
      <c r="C35" s="126">
        <f t="shared" ref="C35:N35" si="3">ROUND(SUM(C27:C32),0)</f>
        <v>-21527</v>
      </c>
      <c r="D35" s="126">
        <f t="shared" si="3"/>
        <v>-995026</v>
      </c>
      <c r="E35" s="126">
        <f t="shared" si="3"/>
        <v>-4669148</v>
      </c>
      <c r="F35" s="126">
        <f t="shared" si="3"/>
        <v>0</v>
      </c>
      <c r="G35" s="126">
        <f t="shared" si="3"/>
        <v>0</v>
      </c>
      <c r="H35" s="126">
        <f t="shared" si="3"/>
        <v>0</v>
      </c>
      <c r="I35" s="126">
        <f t="shared" si="3"/>
        <v>0</v>
      </c>
      <c r="J35" s="126">
        <f t="shared" si="3"/>
        <v>0</v>
      </c>
      <c r="K35" s="126">
        <f t="shared" si="3"/>
        <v>0</v>
      </c>
      <c r="L35" s="126">
        <f t="shared" si="3"/>
        <v>0</v>
      </c>
      <c r="M35" s="126">
        <f t="shared" si="3"/>
        <v>0</v>
      </c>
      <c r="N35" s="126">
        <f t="shared" si="3"/>
        <v>-5685701</v>
      </c>
    </row>
    <row r="36" spans="1:14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</row>
    <row r="37" spans="1:14" ht="16" thickBot="1">
      <c r="A37" s="333" t="s">
        <v>292</v>
      </c>
      <c r="B37" s="129">
        <f t="shared" ref="B37:M37" si="4">+B9+B23+B35</f>
        <v>0</v>
      </c>
      <c r="C37" s="129">
        <f t="shared" si="4"/>
        <v>0</v>
      </c>
      <c r="D37" s="129">
        <f t="shared" si="4"/>
        <v>0</v>
      </c>
      <c r="E37" s="129">
        <f t="shared" si="4"/>
        <v>0</v>
      </c>
      <c r="F37" s="129">
        <f t="shared" si="4"/>
        <v>0</v>
      </c>
      <c r="G37" s="129">
        <f t="shared" si="4"/>
        <v>0</v>
      </c>
      <c r="H37" s="129">
        <f t="shared" si="4"/>
        <v>0</v>
      </c>
      <c r="I37" s="129">
        <f t="shared" si="4"/>
        <v>0</v>
      </c>
      <c r="J37" s="129">
        <f t="shared" si="4"/>
        <v>0</v>
      </c>
      <c r="K37" s="129">
        <f t="shared" si="4"/>
        <v>0</v>
      </c>
      <c r="L37" s="129">
        <f t="shared" si="4"/>
        <v>0</v>
      </c>
      <c r="M37" s="129">
        <f t="shared" si="4"/>
        <v>0</v>
      </c>
      <c r="N37" s="129">
        <f>N9+N23+N35</f>
        <v>0</v>
      </c>
    </row>
    <row r="38" spans="1:14" ht="16" thickTop="1"/>
    <row r="41" spans="1:14">
      <c r="A41" s="107" t="s">
        <v>319</v>
      </c>
    </row>
    <row r="42" spans="1:14">
      <c r="A42" s="107" t="s">
        <v>320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21</vt:i4>
      </vt:variant>
    </vt:vector>
  </HeadingPairs>
  <TitlesOfParts>
    <vt:vector size="37" baseType="lpstr">
      <vt:lpstr>Schedule 1</vt:lpstr>
      <vt:lpstr>Schedule 1 Supplemental</vt:lpstr>
      <vt:lpstr>Schedule 2</vt:lpstr>
      <vt:lpstr>Schedule 3</vt:lpstr>
      <vt:lpstr>Schedule 4</vt:lpstr>
      <vt:lpstr>Schedule 5</vt:lpstr>
      <vt:lpstr>Fund 888</vt:lpstr>
      <vt:lpstr>Fund 5085</vt:lpstr>
      <vt:lpstr>Fund 5084</vt:lpstr>
      <vt:lpstr>Fund 666</vt:lpstr>
      <vt:lpstr>Fund 8093</vt:lpstr>
      <vt:lpstr>Fund 802</vt:lpstr>
      <vt:lpstr>Fund 0001</vt:lpstr>
      <vt:lpstr>Schedule 7</vt:lpstr>
      <vt:lpstr>Footnotes to Schedule 7</vt:lpstr>
      <vt:lpstr>Schedule 8</vt:lpstr>
      <vt:lpstr>Data</vt:lpstr>
      <vt:lpstr>'Footnotes to Schedule 7'!Print_Area</vt:lpstr>
      <vt:lpstr>'Fund 0001'!Print_Area</vt:lpstr>
      <vt:lpstr>'Fund 5084'!Print_Area</vt:lpstr>
      <vt:lpstr>'Fund 5085'!Print_Area</vt:lpstr>
      <vt:lpstr>'Fund 666'!Print_Area</vt:lpstr>
      <vt:lpstr>'Fund 802'!Print_Area</vt:lpstr>
      <vt:lpstr>'Fund 8093'!Print_Area</vt:lpstr>
      <vt:lpstr>'Fund 888'!Print_Area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1'!Print_Titles</vt:lpstr>
      <vt:lpstr>'Schedule 1 Supplemental'!Print_Titles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Subia,Lisa (DFPS)</cp:lastModifiedBy>
  <cp:lastPrinted>2017-01-30T21:34:54Z</cp:lastPrinted>
  <dcterms:created xsi:type="dcterms:W3CDTF">2007-10-30T15:19:17Z</dcterms:created>
  <dcterms:modified xsi:type="dcterms:W3CDTF">2017-02-02T03:24:33Z</dcterms:modified>
</cp:coreProperties>
</file>